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Přípravka 09-08 CH." sheetId="1" r:id="rId1"/>
    <sheet name="Přípravka09-08 D." sheetId="2" r:id="rId2"/>
    <sheet name="Žakyně 07-06" sheetId="3" r:id="rId3"/>
    <sheet name="Žáci 07-06" sheetId="4" r:id="rId4"/>
  </sheets>
  <definedNames/>
  <calcPr fullCalcOnLoad="1"/>
</workbook>
</file>

<file path=xl/sharedStrings.xml><?xml version="1.0" encoding="utf-8"?>
<sst xmlns="http://schemas.openxmlformats.org/spreadsheetml/2006/main" count="161" uniqueCount="76">
  <si>
    <t>50m</t>
  </si>
  <si>
    <t>Poř.</t>
  </si>
  <si>
    <t>Jméno</t>
  </si>
  <si>
    <t>Roč.</t>
  </si>
  <si>
    <t>Body celkem</t>
  </si>
  <si>
    <t>míček</t>
  </si>
  <si>
    <t>Body</t>
  </si>
  <si>
    <t>Dálka</t>
  </si>
  <si>
    <t>600m</t>
  </si>
  <si>
    <t>60mpř</t>
  </si>
  <si>
    <t>60m</t>
  </si>
  <si>
    <t>800m</t>
  </si>
  <si>
    <t>Přípravka Chlapci 2009 - 2008</t>
  </si>
  <si>
    <t>Přípravka Dívky 2009 - 2008</t>
  </si>
  <si>
    <t>Kat.: ml. žákyně 2007- 2006</t>
  </si>
  <si>
    <t>Kat.: ml. žáci 2007 - 2006</t>
  </si>
  <si>
    <t>Manuel Linda</t>
  </si>
  <si>
    <t>2009</t>
  </si>
  <si>
    <t>Šůnová Tereza</t>
  </si>
  <si>
    <t>Svatošová Eliška</t>
  </si>
  <si>
    <t>2008</t>
  </si>
  <si>
    <t>Koutníková Eliška</t>
  </si>
  <si>
    <t>Mikšovská Kristýna</t>
  </si>
  <si>
    <t>Zímová Daniela</t>
  </si>
  <si>
    <t>Šumerová Karolína</t>
  </si>
  <si>
    <t>Maleninská Beáta</t>
  </si>
  <si>
    <t>Capůrková Iveta</t>
  </si>
  <si>
    <t>Jenčíková Anna</t>
  </si>
  <si>
    <t>Spěváčková Kristýna</t>
  </si>
  <si>
    <t>Čápová Šárka</t>
  </si>
  <si>
    <t>Kalašová Kateřina</t>
  </si>
  <si>
    <t>Krešák Jáchym</t>
  </si>
  <si>
    <t>Kalab David</t>
  </si>
  <si>
    <t>Maleninský Ondra</t>
  </si>
  <si>
    <t>Mikšovský Matěj</t>
  </si>
  <si>
    <t>Dušák Matěj</t>
  </si>
  <si>
    <t>Rozum Jan</t>
  </si>
  <si>
    <t>Mandis Tobiáš</t>
  </si>
  <si>
    <t>Tobiáš Petrů</t>
  </si>
  <si>
    <t>Boháč David</t>
  </si>
  <si>
    <t>Kukla František</t>
  </si>
  <si>
    <t>Kuželka Vojtěch</t>
  </si>
  <si>
    <t>Chmátalová Lucie</t>
  </si>
  <si>
    <t>2007</t>
  </si>
  <si>
    <t>Peniašteková Kateřina</t>
  </si>
  <si>
    <t>2006</t>
  </si>
  <si>
    <t>Fišerová Aneta</t>
  </si>
  <si>
    <t>Čápová Tereza</t>
  </si>
  <si>
    <t>Petrů Thea</t>
  </si>
  <si>
    <t>Pospíchalová Tereza</t>
  </si>
  <si>
    <t>Běhounová Michaela</t>
  </si>
  <si>
    <t>Slivkavá Eliška</t>
  </si>
  <si>
    <t>Holušová Adriana</t>
  </si>
  <si>
    <t>Stolinová Eliška</t>
  </si>
  <si>
    <t>Volfová Hana</t>
  </si>
  <si>
    <t>Rypáčková Andrea</t>
  </si>
  <si>
    <t>Gregorová Adéla</t>
  </si>
  <si>
    <t>Mácová Markéta</t>
  </si>
  <si>
    <t>Bardová Adéla</t>
  </si>
  <si>
    <t>Zíková Natálie</t>
  </si>
  <si>
    <t>Volf Marek</t>
  </si>
  <si>
    <t>Dohnal Jakub</t>
  </si>
  <si>
    <t>Dolista Jan</t>
  </si>
  <si>
    <t>Kořánek Šimon</t>
  </si>
  <si>
    <t>Krátoška Tomáš</t>
  </si>
  <si>
    <t>Hadvičák Daniel</t>
  </si>
  <si>
    <t>Kalálová Kateřina</t>
  </si>
  <si>
    <t>Hurtová Tereza</t>
  </si>
  <si>
    <t>Zemanová Anna</t>
  </si>
  <si>
    <t>Zpěvánková Karolína</t>
  </si>
  <si>
    <t>Kodadová eliška</t>
  </si>
  <si>
    <t>Trpková Silvie</t>
  </si>
  <si>
    <t>2</t>
  </si>
  <si>
    <t>DAL  - bodování</t>
  </si>
  <si>
    <t>DAL - bodování</t>
  </si>
  <si>
    <t>DAL-bodování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</si>
</sst>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d/m/yy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b/>
      <sz val="20"/>
      <name val="Arial CE"/>
      <family val="0"/>
    </font>
    <font>
      <b/>
      <sz val="9"/>
      <name val="Arial CE"/>
      <family val="2"/>
    </font>
    <font>
      <b/>
      <sz val="10"/>
      <name val="Arial CE"/>
      <family val="0"/>
    </font>
    <font>
      <sz val="9"/>
      <name val="Arial CE"/>
      <family val="0"/>
    </font>
    <font>
      <sz val="8"/>
      <name val="Arial CE"/>
      <family val="2"/>
    </font>
    <font>
      <b/>
      <i/>
      <sz val="16"/>
      <name val="Arial CE"/>
      <family val="2"/>
    </font>
    <font>
      <b/>
      <sz val="8"/>
      <name val="Arial CE"/>
      <family val="0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8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textRotation="90"/>
    </xf>
    <xf numFmtId="2" fontId="5" fillId="0" borderId="11" xfId="0" applyNumberFormat="1" applyFont="1" applyBorder="1" applyAlignment="1">
      <alignment horizontal="center" vertical="center" textRotation="90"/>
    </xf>
    <xf numFmtId="0" fontId="5" fillId="0" borderId="11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/>
    </xf>
    <xf numFmtId="2" fontId="6" fillId="0" borderId="12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3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8" fillId="0" borderId="0" xfId="0" applyFont="1" applyAlignment="1">
      <alignment/>
    </xf>
    <xf numFmtId="2" fontId="5" fillId="0" borderId="12" xfId="0" applyNumberFormat="1" applyFont="1" applyFill="1" applyBorder="1" applyAlignment="1">
      <alignment horizontal="center"/>
    </xf>
    <xf numFmtId="166" fontId="5" fillId="0" borderId="12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2" fontId="1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2" fontId="5" fillId="0" borderId="11" xfId="0" applyNumberFormat="1" applyFont="1" applyFill="1" applyBorder="1" applyAlignment="1">
      <alignment horizontal="center" vertical="center" textRotation="90"/>
    </xf>
    <xf numFmtId="0" fontId="5" fillId="0" borderId="11" xfId="0" applyFont="1" applyFill="1" applyBorder="1" applyAlignment="1">
      <alignment horizontal="center" vertical="center" textRotation="90"/>
    </xf>
    <xf numFmtId="166" fontId="6" fillId="0" borderId="12" xfId="0" applyNumberFormat="1" applyFont="1" applyFill="1" applyBorder="1" applyAlignment="1">
      <alignment/>
    </xf>
    <xf numFmtId="2" fontId="6" fillId="0" borderId="12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2" fontId="5" fillId="33" borderId="11" xfId="0" applyNumberFormat="1" applyFont="1" applyFill="1" applyBorder="1" applyAlignment="1">
      <alignment horizontal="center" vertical="center" textRotation="90"/>
    </xf>
    <xf numFmtId="0" fontId="5" fillId="33" borderId="11" xfId="0" applyFont="1" applyFill="1" applyBorder="1" applyAlignment="1">
      <alignment horizontal="center" vertical="center" textRotation="90"/>
    </xf>
    <xf numFmtId="166" fontId="6" fillId="33" borderId="12" xfId="0" applyNumberFormat="1" applyFont="1" applyFill="1" applyBorder="1" applyAlignment="1">
      <alignment/>
    </xf>
    <xf numFmtId="0" fontId="7" fillId="33" borderId="12" xfId="0" applyFont="1" applyFill="1" applyBorder="1" applyAlignment="1">
      <alignment horizontal="center"/>
    </xf>
    <xf numFmtId="2" fontId="6" fillId="33" borderId="12" xfId="0" applyNumberFormat="1" applyFont="1" applyFill="1" applyBorder="1" applyAlignment="1">
      <alignment/>
    </xf>
    <xf numFmtId="0" fontId="11" fillId="0" borderId="16" xfId="0" applyFont="1" applyBorder="1" applyAlignment="1">
      <alignment/>
    </xf>
    <xf numFmtId="0" fontId="3" fillId="0" borderId="16" xfId="0" applyFont="1" applyBorder="1" applyAlignment="1">
      <alignment horizontal="left" vertical="center"/>
    </xf>
    <xf numFmtId="0" fontId="11" fillId="0" borderId="12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166" fontId="5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2" fontId="5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14" fontId="3" fillId="33" borderId="0" xfId="0" applyNumberFormat="1" applyFont="1" applyFill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10" fillId="0" borderId="12" xfId="0" applyFont="1" applyBorder="1" applyAlignment="1">
      <alignment horizontal="right"/>
    </xf>
    <xf numFmtId="1" fontId="6" fillId="0" borderId="12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166" fontId="5" fillId="0" borderId="12" xfId="0" applyNumberFormat="1" applyFont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/>
    </xf>
    <xf numFmtId="14" fontId="0" fillId="0" borderId="0" xfId="0" applyNumberFormat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49" fontId="5" fillId="0" borderId="12" xfId="0" applyNumberFormat="1" applyFont="1" applyBorder="1" applyAlignment="1">
      <alignment horizontal="right"/>
    </xf>
    <xf numFmtId="166" fontId="6" fillId="0" borderId="14" xfId="0" applyNumberFormat="1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/>
    </xf>
    <xf numFmtId="0" fontId="6" fillId="0" borderId="14" xfId="0" applyFont="1" applyBorder="1" applyAlignment="1">
      <alignment/>
    </xf>
    <xf numFmtId="0" fontId="5" fillId="0" borderId="14" xfId="0" applyFont="1" applyFill="1" applyBorder="1" applyAlignment="1">
      <alignment horizontal="center"/>
    </xf>
    <xf numFmtId="2" fontId="5" fillId="0" borderId="14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166" fontId="6" fillId="33" borderId="18" xfId="0" applyNumberFormat="1" applyFont="1" applyFill="1" applyBorder="1" applyAlignment="1">
      <alignment/>
    </xf>
    <xf numFmtId="0" fontId="7" fillId="33" borderId="18" xfId="0" applyFont="1" applyFill="1" applyBorder="1" applyAlignment="1">
      <alignment horizontal="center"/>
    </xf>
    <xf numFmtId="2" fontId="6" fillId="33" borderId="18" xfId="0" applyNumberFormat="1" applyFont="1" applyFill="1" applyBorder="1" applyAlignment="1">
      <alignment/>
    </xf>
    <xf numFmtId="0" fontId="6" fillId="0" borderId="18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2" fontId="5" fillId="0" borderId="18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49" fontId="11" fillId="0" borderId="19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/>
    </xf>
    <xf numFmtId="166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/>
    </xf>
    <xf numFmtId="49" fontId="11" fillId="0" borderId="12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left"/>
    </xf>
    <xf numFmtId="49" fontId="3" fillId="0" borderId="19" xfId="0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 textRotation="90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Alignment="1">
      <alignment textRotation="90"/>
    </xf>
    <xf numFmtId="0" fontId="29" fillId="0" borderId="12" xfId="0" applyFont="1" applyBorder="1" applyAlignment="1">
      <alignment horizontal="center" textRotation="90"/>
    </xf>
    <xf numFmtId="0" fontId="29" fillId="0" borderId="1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2" fontId="5" fillId="0" borderId="20" xfId="0" applyNumberFormat="1" applyFont="1" applyBorder="1" applyAlignment="1">
      <alignment horizontal="center" vertical="center" textRotation="90"/>
    </xf>
    <xf numFmtId="2" fontId="5" fillId="0" borderId="25" xfId="0" applyNumberFormat="1" applyFont="1" applyBorder="1" applyAlignment="1">
      <alignment horizontal="center" vertical="center" textRotation="90"/>
    </xf>
    <xf numFmtId="0" fontId="9" fillId="0" borderId="0" xfId="0" applyFont="1" applyAlignment="1">
      <alignment horizont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7" xfId="0" applyFont="1" applyBorder="1" applyAlignment="1">
      <alignment horizontal="right" vertical="center" textRotation="90"/>
    </xf>
    <xf numFmtId="0" fontId="5" fillId="0" borderId="27" xfId="0" applyFont="1" applyBorder="1" applyAlignment="1">
      <alignment horizontal="center" vertical="center" textRotation="90"/>
    </xf>
    <xf numFmtId="2" fontId="5" fillId="0" borderId="27" xfId="0" applyNumberFormat="1" applyFont="1" applyBorder="1" applyAlignment="1">
      <alignment horizontal="center" vertical="center" textRotation="90"/>
    </xf>
    <xf numFmtId="0" fontId="5" fillId="0" borderId="27" xfId="0" applyFont="1" applyBorder="1" applyAlignment="1">
      <alignment horizontal="center" vertical="center" textRotation="90"/>
    </xf>
    <xf numFmtId="2" fontId="5" fillId="0" borderId="28" xfId="0" applyNumberFormat="1" applyFont="1" applyBorder="1" applyAlignment="1">
      <alignment horizontal="center" vertical="center" textRotation="90"/>
    </xf>
    <xf numFmtId="2" fontId="5" fillId="0" borderId="29" xfId="0" applyNumberFormat="1" applyFont="1" applyBorder="1" applyAlignment="1">
      <alignment horizontal="center" vertical="center" textRotation="90"/>
    </xf>
    <xf numFmtId="0" fontId="5" fillId="0" borderId="28" xfId="0" applyFont="1" applyBorder="1" applyAlignment="1">
      <alignment horizontal="center" vertical="center" textRotation="90"/>
    </xf>
    <xf numFmtId="0" fontId="29" fillId="0" borderId="18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5" fillId="0" borderId="30" xfId="0" applyFont="1" applyBorder="1" applyAlignment="1">
      <alignment/>
    </xf>
    <xf numFmtId="0" fontId="11" fillId="0" borderId="31" xfId="0" applyFont="1" applyBorder="1" applyAlignment="1">
      <alignment/>
    </xf>
    <xf numFmtId="49" fontId="11" fillId="0" borderId="32" xfId="0" applyNumberFormat="1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2" fontId="6" fillId="0" borderId="33" xfId="0" applyNumberFormat="1" applyFont="1" applyBorder="1" applyAlignment="1">
      <alignment/>
    </xf>
    <xf numFmtId="0" fontId="7" fillId="0" borderId="33" xfId="0" applyFont="1" applyBorder="1" applyAlignment="1">
      <alignment horizontal="center"/>
    </xf>
    <xf numFmtId="2" fontId="6" fillId="0" borderId="33" xfId="0" applyNumberFormat="1" applyFont="1" applyBorder="1" applyAlignment="1">
      <alignment horizontal="center" vertical="center"/>
    </xf>
    <xf numFmtId="0" fontId="7" fillId="0" borderId="33" xfId="0" applyFont="1" applyBorder="1" applyAlignment="1">
      <alignment horizontal="center"/>
    </xf>
    <xf numFmtId="1" fontId="6" fillId="0" borderId="33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right"/>
    </xf>
    <xf numFmtId="2" fontId="5" fillId="0" borderId="33" xfId="0" applyNumberFormat="1" applyFont="1" applyBorder="1" applyAlignment="1">
      <alignment horizontal="center" vertical="center"/>
    </xf>
    <xf numFmtId="0" fontId="7" fillId="0" borderId="34" xfId="0" applyFont="1" applyFill="1" applyBorder="1" applyAlignment="1">
      <alignment horizontal="center"/>
    </xf>
    <xf numFmtId="0" fontId="29" fillId="0" borderId="33" xfId="0" applyFont="1" applyBorder="1" applyAlignment="1">
      <alignment horizontal="center"/>
    </xf>
    <xf numFmtId="0" fontId="29" fillId="0" borderId="35" xfId="0" applyFont="1" applyBorder="1" applyAlignment="1">
      <alignment horizontal="center" textRotation="90"/>
    </xf>
    <xf numFmtId="0" fontId="5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left" vertical="center"/>
    </xf>
    <xf numFmtId="49" fontId="3" fillId="0" borderId="32" xfId="0" applyNumberFormat="1" applyFont="1" applyBorder="1" applyAlignment="1">
      <alignment horizontal="center" vertical="center"/>
    </xf>
    <xf numFmtId="166" fontId="6" fillId="33" borderId="33" xfId="0" applyNumberFormat="1" applyFont="1" applyFill="1" applyBorder="1" applyAlignment="1">
      <alignment/>
    </xf>
    <xf numFmtId="0" fontId="7" fillId="33" borderId="33" xfId="0" applyFont="1" applyFill="1" applyBorder="1" applyAlignment="1">
      <alignment horizontal="center"/>
    </xf>
    <xf numFmtId="2" fontId="6" fillId="33" borderId="33" xfId="0" applyNumberFormat="1" applyFont="1" applyFill="1" applyBorder="1" applyAlignment="1">
      <alignment/>
    </xf>
    <xf numFmtId="0" fontId="6" fillId="0" borderId="33" xfId="0" applyFont="1" applyBorder="1" applyAlignment="1">
      <alignment/>
    </xf>
    <xf numFmtId="0" fontId="5" fillId="0" borderId="33" xfId="0" applyFont="1" applyFill="1" applyBorder="1" applyAlignment="1">
      <alignment horizontal="center"/>
    </xf>
    <xf numFmtId="2" fontId="5" fillId="0" borderId="33" xfId="0" applyNumberFormat="1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 3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5"/>
  <sheetViews>
    <sheetView tabSelected="1" zoomScalePageLayoutView="0" workbookViewId="0" topLeftCell="A1">
      <selection activeCell="B19" sqref="B19"/>
    </sheetView>
  </sheetViews>
  <sheetFormatPr defaultColWidth="9.140625" defaultRowHeight="15"/>
  <cols>
    <col min="2" max="2" width="16.421875" style="0" customWidth="1"/>
    <col min="3" max="3" width="12.7109375" style="0" customWidth="1"/>
  </cols>
  <sheetData>
    <row r="2" spans="2:13" ht="27" thickBot="1">
      <c r="B2" s="109" t="s">
        <v>12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5" ht="89.25" customHeight="1">
      <c r="A3" s="113" t="s">
        <v>1</v>
      </c>
      <c r="B3" s="114" t="s">
        <v>2</v>
      </c>
      <c r="C3" s="115" t="s">
        <v>3</v>
      </c>
      <c r="D3" s="116" t="s">
        <v>4</v>
      </c>
      <c r="E3" s="117" t="s">
        <v>5</v>
      </c>
      <c r="F3" s="118" t="s">
        <v>6</v>
      </c>
      <c r="G3" s="117" t="s">
        <v>0</v>
      </c>
      <c r="H3" s="118" t="s">
        <v>6</v>
      </c>
      <c r="I3" s="117" t="s">
        <v>7</v>
      </c>
      <c r="J3" s="116" t="s">
        <v>6</v>
      </c>
      <c r="K3" s="119" t="s">
        <v>8</v>
      </c>
      <c r="L3" s="120"/>
      <c r="M3" s="121" t="s">
        <v>6</v>
      </c>
      <c r="N3" s="122" t="s">
        <v>73</v>
      </c>
      <c r="O3" s="106"/>
    </row>
    <row r="4" spans="1:14" ht="15">
      <c r="A4" s="75">
        <v>1</v>
      </c>
      <c r="B4" s="13" t="s">
        <v>31</v>
      </c>
      <c r="C4" s="93" t="s">
        <v>20</v>
      </c>
      <c r="D4" s="6">
        <f aca="true" t="shared" si="0" ref="D4:D14">F4+H4+J4+M4</f>
        <v>972</v>
      </c>
      <c r="E4" s="7">
        <v>0</v>
      </c>
      <c r="F4" s="8">
        <f aca="true" t="shared" si="1" ref="F4:F14">IF(E4&lt;&gt;0,INT(5.33*(E4-10)^1.1),0)</f>
        <v>0</v>
      </c>
      <c r="G4" s="90">
        <v>7.7</v>
      </c>
      <c r="H4" s="10">
        <f aca="true" t="shared" si="2" ref="H4:H14">IF(G4&lt;&gt;0,INT(72.7291*(10-G4)^1.81),0)</f>
        <v>328</v>
      </c>
      <c r="I4" s="91">
        <v>409</v>
      </c>
      <c r="J4" s="8">
        <f aca="true" t="shared" si="3" ref="J4:J14">IF(I4&lt;&gt;0,INT(0.14354*(I4-220)^1.4),0)</f>
        <v>220</v>
      </c>
      <c r="K4" s="68" t="s">
        <v>72</v>
      </c>
      <c r="L4" s="11">
        <v>6</v>
      </c>
      <c r="M4" s="12">
        <f aca="true" t="shared" si="4" ref="M4:M14">IF(K4+L4&lt;&gt;0,INT(0.19889*(185-((K4*60)+L4))^1.88),0)</f>
        <v>424</v>
      </c>
      <c r="N4" s="108">
        <v>11</v>
      </c>
    </row>
    <row r="5" spans="1:14" ht="15">
      <c r="A5" s="75">
        <v>2</v>
      </c>
      <c r="B5" s="13" t="s">
        <v>35</v>
      </c>
      <c r="C5" s="93" t="s">
        <v>20</v>
      </c>
      <c r="D5" s="6">
        <f t="shared" si="0"/>
        <v>921</v>
      </c>
      <c r="E5" s="7">
        <v>0</v>
      </c>
      <c r="F5" s="8">
        <f t="shared" si="1"/>
        <v>0</v>
      </c>
      <c r="G5" s="90">
        <v>7.7</v>
      </c>
      <c r="H5" s="10">
        <f t="shared" si="2"/>
        <v>328</v>
      </c>
      <c r="I5" s="91">
        <v>394</v>
      </c>
      <c r="J5" s="8">
        <f t="shared" si="3"/>
        <v>196</v>
      </c>
      <c r="K5" s="57">
        <v>2</v>
      </c>
      <c r="L5" s="11">
        <v>8</v>
      </c>
      <c r="M5" s="12">
        <f t="shared" si="4"/>
        <v>397</v>
      </c>
      <c r="N5" s="108">
        <v>9</v>
      </c>
    </row>
    <row r="6" spans="1:14" ht="15">
      <c r="A6" s="75">
        <v>3</v>
      </c>
      <c r="B6" s="13" t="s">
        <v>34</v>
      </c>
      <c r="C6" s="93" t="s">
        <v>17</v>
      </c>
      <c r="D6" s="6">
        <f t="shared" si="0"/>
        <v>870</v>
      </c>
      <c r="E6" s="7">
        <v>0</v>
      </c>
      <c r="F6" s="8">
        <f t="shared" si="1"/>
        <v>0</v>
      </c>
      <c r="G6" s="90">
        <v>7.6</v>
      </c>
      <c r="H6" s="10">
        <f t="shared" si="2"/>
        <v>354</v>
      </c>
      <c r="I6" s="91">
        <v>400</v>
      </c>
      <c r="J6" s="8">
        <f t="shared" si="3"/>
        <v>206</v>
      </c>
      <c r="K6" s="57">
        <v>2</v>
      </c>
      <c r="L6" s="11">
        <v>15</v>
      </c>
      <c r="M6" s="12">
        <f t="shared" si="4"/>
        <v>310</v>
      </c>
      <c r="N6" s="108">
        <v>8</v>
      </c>
    </row>
    <row r="7" spans="1:14" ht="15">
      <c r="A7" s="75">
        <v>4</v>
      </c>
      <c r="B7" s="13" t="s">
        <v>33</v>
      </c>
      <c r="C7" s="93" t="s">
        <v>20</v>
      </c>
      <c r="D7" s="31">
        <f t="shared" si="0"/>
        <v>839</v>
      </c>
      <c r="E7" s="7">
        <v>0</v>
      </c>
      <c r="F7" s="8">
        <f t="shared" si="1"/>
        <v>0</v>
      </c>
      <c r="G7" s="90">
        <v>8</v>
      </c>
      <c r="H7" s="10">
        <f t="shared" si="2"/>
        <v>255</v>
      </c>
      <c r="I7" s="91">
        <v>379</v>
      </c>
      <c r="J7" s="12">
        <f t="shared" si="3"/>
        <v>173</v>
      </c>
      <c r="K7" s="67">
        <v>2</v>
      </c>
      <c r="L7" s="20">
        <v>7</v>
      </c>
      <c r="M7" s="12">
        <f t="shared" si="4"/>
        <v>411</v>
      </c>
      <c r="N7" s="108">
        <v>7</v>
      </c>
    </row>
    <row r="8" spans="1:14" ht="15">
      <c r="A8" s="75">
        <v>5</v>
      </c>
      <c r="B8" s="13" t="s">
        <v>32</v>
      </c>
      <c r="C8" s="93" t="s">
        <v>20</v>
      </c>
      <c r="D8" s="6">
        <f t="shared" si="0"/>
        <v>800</v>
      </c>
      <c r="E8" s="7">
        <v>0</v>
      </c>
      <c r="F8" s="8">
        <f t="shared" si="1"/>
        <v>0</v>
      </c>
      <c r="G8" s="90">
        <v>7.9</v>
      </c>
      <c r="H8" s="10">
        <f t="shared" si="2"/>
        <v>278</v>
      </c>
      <c r="I8" s="91">
        <v>389</v>
      </c>
      <c r="J8" s="8">
        <f t="shared" si="3"/>
        <v>188</v>
      </c>
      <c r="K8" s="57">
        <v>2</v>
      </c>
      <c r="L8" s="11">
        <v>13</v>
      </c>
      <c r="M8" s="12">
        <f t="shared" si="4"/>
        <v>334</v>
      </c>
      <c r="N8" s="108">
        <v>6</v>
      </c>
    </row>
    <row r="9" spans="1:14" ht="15">
      <c r="A9" s="75">
        <v>6</v>
      </c>
      <c r="B9" s="13" t="s">
        <v>37</v>
      </c>
      <c r="C9" s="93" t="s">
        <v>17</v>
      </c>
      <c r="D9" s="6">
        <f t="shared" si="0"/>
        <v>724</v>
      </c>
      <c r="E9" s="7">
        <v>0</v>
      </c>
      <c r="F9" s="8">
        <f t="shared" si="1"/>
        <v>0</v>
      </c>
      <c r="G9" s="90">
        <v>8.2</v>
      </c>
      <c r="H9" s="10">
        <f t="shared" si="2"/>
        <v>210</v>
      </c>
      <c r="I9" s="91">
        <v>350</v>
      </c>
      <c r="J9" s="8">
        <f t="shared" si="3"/>
        <v>130</v>
      </c>
      <c r="K9" s="57">
        <v>2</v>
      </c>
      <c r="L9" s="11">
        <v>9</v>
      </c>
      <c r="M9" s="12">
        <f t="shared" si="4"/>
        <v>384</v>
      </c>
      <c r="N9" s="108">
        <v>5</v>
      </c>
    </row>
    <row r="10" spans="1:14" ht="15">
      <c r="A10" s="75">
        <v>7</v>
      </c>
      <c r="B10" s="13" t="s">
        <v>36</v>
      </c>
      <c r="C10" s="93" t="s">
        <v>17</v>
      </c>
      <c r="D10" s="6">
        <f t="shared" si="0"/>
        <v>721</v>
      </c>
      <c r="E10" s="7">
        <v>0</v>
      </c>
      <c r="F10" s="8">
        <f t="shared" si="1"/>
        <v>0</v>
      </c>
      <c r="G10" s="90">
        <v>8</v>
      </c>
      <c r="H10" s="10">
        <f t="shared" si="2"/>
        <v>255</v>
      </c>
      <c r="I10" s="91">
        <v>390</v>
      </c>
      <c r="J10" s="8">
        <f t="shared" si="3"/>
        <v>190</v>
      </c>
      <c r="K10" s="57">
        <v>2</v>
      </c>
      <c r="L10" s="11">
        <v>18</v>
      </c>
      <c r="M10" s="12">
        <f t="shared" si="4"/>
        <v>276</v>
      </c>
      <c r="N10" s="108">
        <v>4</v>
      </c>
    </row>
    <row r="11" spans="1:14" ht="15">
      <c r="A11" s="75">
        <v>8</v>
      </c>
      <c r="B11" s="13" t="s">
        <v>39</v>
      </c>
      <c r="C11" s="123" t="s">
        <v>17</v>
      </c>
      <c r="D11" s="6">
        <f t="shared" si="0"/>
        <v>650</v>
      </c>
      <c r="E11" s="7">
        <v>0</v>
      </c>
      <c r="F11" s="8">
        <f t="shared" si="1"/>
        <v>0</v>
      </c>
      <c r="G11" s="90">
        <v>8.1</v>
      </c>
      <c r="H11" s="10">
        <f t="shared" si="2"/>
        <v>232</v>
      </c>
      <c r="I11" s="91">
        <v>334</v>
      </c>
      <c r="J11" s="8">
        <f t="shared" si="3"/>
        <v>108</v>
      </c>
      <c r="K11" s="57">
        <v>2</v>
      </c>
      <c r="L11" s="11">
        <v>15</v>
      </c>
      <c r="M11" s="12">
        <f t="shared" si="4"/>
        <v>310</v>
      </c>
      <c r="N11" s="108">
        <v>3</v>
      </c>
    </row>
    <row r="12" spans="1:14" ht="15">
      <c r="A12" s="75">
        <v>9</v>
      </c>
      <c r="B12" s="13" t="s">
        <v>38</v>
      </c>
      <c r="C12" s="93" t="s">
        <v>17</v>
      </c>
      <c r="D12" s="6">
        <f t="shared" si="0"/>
        <v>515</v>
      </c>
      <c r="E12" s="7">
        <v>0</v>
      </c>
      <c r="F12" s="8">
        <f t="shared" si="1"/>
        <v>0</v>
      </c>
      <c r="G12" s="90">
        <v>8.5</v>
      </c>
      <c r="H12" s="10">
        <f t="shared" si="2"/>
        <v>151</v>
      </c>
      <c r="I12" s="91">
        <v>327</v>
      </c>
      <c r="J12" s="8">
        <f t="shared" si="3"/>
        <v>99</v>
      </c>
      <c r="K12" s="57">
        <v>2</v>
      </c>
      <c r="L12" s="11">
        <v>19</v>
      </c>
      <c r="M12" s="12">
        <f t="shared" si="4"/>
        <v>265</v>
      </c>
      <c r="N12" s="108">
        <v>2</v>
      </c>
    </row>
    <row r="13" spans="1:14" ht="15">
      <c r="A13" s="75">
        <v>10</v>
      </c>
      <c r="B13" s="13" t="s">
        <v>41</v>
      </c>
      <c r="C13" s="93" t="s">
        <v>17</v>
      </c>
      <c r="D13" s="6">
        <f t="shared" si="0"/>
        <v>401</v>
      </c>
      <c r="E13" s="7">
        <v>0</v>
      </c>
      <c r="F13" s="8">
        <f t="shared" si="1"/>
        <v>0</v>
      </c>
      <c r="G13" s="90">
        <v>9</v>
      </c>
      <c r="H13" s="10">
        <f t="shared" si="2"/>
        <v>72</v>
      </c>
      <c r="I13" s="91">
        <v>316</v>
      </c>
      <c r="J13" s="8">
        <f t="shared" si="3"/>
        <v>85</v>
      </c>
      <c r="K13" s="57">
        <v>2</v>
      </c>
      <c r="L13" s="11">
        <v>21</v>
      </c>
      <c r="M13" s="12">
        <f t="shared" si="4"/>
        <v>244</v>
      </c>
      <c r="N13" s="108">
        <v>1</v>
      </c>
    </row>
    <row r="14" spans="1:14" ht="15">
      <c r="A14" s="75">
        <v>11</v>
      </c>
      <c r="B14" s="13" t="s">
        <v>40</v>
      </c>
      <c r="C14" s="93" t="s">
        <v>17</v>
      </c>
      <c r="D14" s="6">
        <f t="shared" si="0"/>
        <v>393</v>
      </c>
      <c r="E14" s="7">
        <v>0</v>
      </c>
      <c r="F14" s="8">
        <f t="shared" si="1"/>
        <v>0</v>
      </c>
      <c r="G14" s="90">
        <v>8.6</v>
      </c>
      <c r="H14" s="10">
        <f t="shared" si="2"/>
        <v>133</v>
      </c>
      <c r="I14" s="91">
        <v>282</v>
      </c>
      <c r="J14" s="8">
        <f t="shared" si="3"/>
        <v>46</v>
      </c>
      <c r="K14" s="68" t="s">
        <v>72</v>
      </c>
      <c r="L14" s="11">
        <v>24</v>
      </c>
      <c r="M14" s="12">
        <f t="shared" si="4"/>
        <v>214</v>
      </c>
      <c r="N14" s="108"/>
    </row>
    <row r="15" spans="1:13" ht="15">
      <c r="A15" s="44"/>
      <c r="B15" s="65"/>
      <c r="C15" s="66"/>
      <c r="D15" s="46"/>
      <c r="E15" s="47"/>
      <c r="F15" s="40"/>
      <c r="G15" s="41"/>
      <c r="H15" s="42"/>
      <c r="I15" s="41"/>
      <c r="J15" s="40"/>
      <c r="K15" s="46"/>
      <c r="L15" s="51"/>
      <c r="M15" s="43"/>
    </row>
  </sheetData>
  <sheetProtection/>
  <mergeCells count="2">
    <mergeCell ref="B2:M2"/>
    <mergeCell ref="K3:L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0"/>
  <sheetViews>
    <sheetView zoomScalePageLayoutView="0" workbookViewId="0" topLeftCell="A1">
      <selection activeCell="H22" sqref="H22"/>
    </sheetView>
  </sheetViews>
  <sheetFormatPr defaultColWidth="9.140625" defaultRowHeight="15"/>
  <cols>
    <col min="1" max="1" width="4.57421875" style="0" customWidth="1"/>
    <col min="2" max="2" width="20.28125" style="0" customWidth="1"/>
    <col min="3" max="3" width="10.57421875" style="0" customWidth="1"/>
    <col min="4" max="4" width="11.140625" style="0" customWidth="1"/>
  </cols>
  <sheetData>
    <row r="2" spans="1:13" ht="15">
      <c r="A2" s="19"/>
      <c r="B2" s="112" t="s">
        <v>13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</row>
    <row r="3" spans="1:13" ht="15.75" thickBot="1">
      <c r="A3" s="19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</row>
    <row r="4" spans="1:14" ht="76.5" thickBot="1">
      <c r="A4" s="1" t="s">
        <v>1</v>
      </c>
      <c r="B4" s="2" t="s">
        <v>2</v>
      </c>
      <c r="C4" s="3" t="s">
        <v>3</v>
      </c>
      <c r="D4" s="3" t="s">
        <v>4</v>
      </c>
      <c r="E4" s="4" t="s">
        <v>5</v>
      </c>
      <c r="F4" s="5" t="s">
        <v>6</v>
      </c>
      <c r="G4" s="4" t="s">
        <v>0</v>
      </c>
      <c r="H4" s="5" t="s">
        <v>6</v>
      </c>
      <c r="I4" s="4" t="s">
        <v>7</v>
      </c>
      <c r="J4" s="5" t="s">
        <v>6</v>
      </c>
      <c r="K4" s="110" t="s">
        <v>8</v>
      </c>
      <c r="L4" s="111"/>
      <c r="M4" s="101" t="s">
        <v>6</v>
      </c>
      <c r="N4" s="138" t="s">
        <v>74</v>
      </c>
    </row>
    <row r="5" spans="1:14" ht="15">
      <c r="A5" s="125">
        <v>1</v>
      </c>
      <c r="B5" s="126" t="s">
        <v>16</v>
      </c>
      <c r="C5" s="127" t="s">
        <v>17</v>
      </c>
      <c r="D5" s="128">
        <f aca="true" t="shared" si="0" ref="D5:D18">F5+H5+J5+M5</f>
        <v>1438</v>
      </c>
      <c r="E5" s="129">
        <v>0</v>
      </c>
      <c r="F5" s="130">
        <f>IF(E5&lt;&gt;0,INT(7.86*(E5-8)^1.1),0)</f>
        <v>0</v>
      </c>
      <c r="G5" s="131">
        <v>7.5</v>
      </c>
      <c r="H5" s="132">
        <f aca="true" t="shared" si="1" ref="H5:H18">IF(G5&lt;&gt;0,INT(66.6475*(11-G5)^1.81),0)</f>
        <v>643</v>
      </c>
      <c r="I5" s="133">
        <v>394</v>
      </c>
      <c r="J5" s="130">
        <f aca="true" t="shared" si="2" ref="J5:J18">IF(I5&lt;&gt;0,INT(0.188807*(I5-210)^1.41),0)</f>
        <v>294</v>
      </c>
      <c r="K5" s="134">
        <v>2</v>
      </c>
      <c r="L5" s="135">
        <v>0.5</v>
      </c>
      <c r="M5" s="136">
        <f aca="true" t="shared" si="3" ref="M5:M18">IF(K5+L5&lt;&gt;0,INT(0.19889*(185-((K5*60)+L5))^1.88),0)</f>
        <v>501</v>
      </c>
      <c r="N5" s="137">
        <v>11</v>
      </c>
    </row>
    <row r="6" spans="1:14" ht="15">
      <c r="A6" s="56">
        <v>2</v>
      </c>
      <c r="B6" s="37" t="s">
        <v>21</v>
      </c>
      <c r="C6" s="86" t="s">
        <v>17</v>
      </c>
      <c r="D6" s="6">
        <f t="shared" si="0"/>
        <v>1185</v>
      </c>
      <c r="E6" s="7">
        <v>0</v>
      </c>
      <c r="F6" s="8">
        <f>IF(E6&lt;&gt;0,INT(7.86*(E6-8)^1.1),0)</f>
        <v>0</v>
      </c>
      <c r="G6" s="60">
        <v>7.7</v>
      </c>
      <c r="H6" s="10">
        <f t="shared" si="1"/>
        <v>578</v>
      </c>
      <c r="I6" s="59">
        <v>410</v>
      </c>
      <c r="J6" s="8">
        <f t="shared" si="2"/>
        <v>331</v>
      </c>
      <c r="K6" s="58">
        <v>2</v>
      </c>
      <c r="L6" s="63">
        <v>18</v>
      </c>
      <c r="M6" s="103">
        <f t="shared" si="3"/>
        <v>276</v>
      </c>
      <c r="N6" s="108">
        <v>9</v>
      </c>
    </row>
    <row r="7" spans="1:14" ht="15">
      <c r="A7" s="56">
        <v>3</v>
      </c>
      <c r="B7" s="38" t="s">
        <v>18</v>
      </c>
      <c r="C7" s="87">
        <v>2008</v>
      </c>
      <c r="D7" s="6">
        <f t="shared" si="0"/>
        <v>1154</v>
      </c>
      <c r="E7" s="7">
        <v>0</v>
      </c>
      <c r="F7" s="8">
        <f>IF(E7&lt;&gt;0,INT(7.86*(E7-8)^1.1),0)</f>
        <v>0</v>
      </c>
      <c r="G7" s="60">
        <v>7.7</v>
      </c>
      <c r="H7" s="10">
        <f t="shared" si="1"/>
        <v>578</v>
      </c>
      <c r="I7" s="59">
        <v>370</v>
      </c>
      <c r="J7" s="8">
        <f t="shared" si="2"/>
        <v>242</v>
      </c>
      <c r="K7" s="58">
        <v>2</v>
      </c>
      <c r="L7" s="63">
        <v>13</v>
      </c>
      <c r="M7" s="103">
        <f t="shared" si="3"/>
        <v>334</v>
      </c>
      <c r="N7" s="108">
        <v>8</v>
      </c>
    </row>
    <row r="8" spans="1:14" ht="15">
      <c r="A8" s="56">
        <v>4</v>
      </c>
      <c r="B8" s="37" t="s">
        <v>22</v>
      </c>
      <c r="C8" s="86" t="s">
        <v>17</v>
      </c>
      <c r="D8" s="6">
        <f t="shared" si="0"/>
        <v>1036</v>
      </c>
      <c r="E8" s="7">
        <v>0</v>
      </c>
      <c r="F8" s="8">
        <v>0</v>
      </c>
      <c r="G8" s="60">
        <v>7.8</v>
      </c>
      <c r="H8" s="10">
        <f t="shared" si="1"/>
        <v>547</v>
      </c>
      <c r="I8" s="59">
        <v>345</v>
      </c>
      <c r="J8" s="8">
        <f t="shared" si="2"/>
        <v>190</v>
      </c>
      <c r="K8" s="57">
        <v>2</v>
      </c>
      <c r="L8" s="62">
        <v>16</v>
      </c>
      <c r="M8" s="103">
        <f t="shared" si="3"/>
        <v>299</v>
      </c>
      <c r="N8" s="108">
        <v>7</v>
      </c>
    </row>
    <row r="9" spans="1:14" ht="15">
      <c r="A9" s="56">
        <v>5</v>
      </c>
      <c r="B9" s="89" t="s">
        <v>24</v>
      </c>
      <c r="C9" s="86" t="s">
        <v>20</v>
      </c>
      <c r="D9" s="6">
        <f t="shared" si="0"/>
        <v>1011</v>
      </c>
      <c r="E9" s="7">
        <v>0</v>
      </c>
      <c r="F9" s="8">
        <f aca="true" t="shared" si="4" ref="F9:F18">IF(E9&lt;&gt;0,INT(7.86*(E9-8)^1.1),0)</f>
        <v>0</v>
      </c>
      <c r="G9" s="60">
        <v>7.9</v>
      </c>
      <c r="H9" s="10">
        <f t="shared" si="1"/>
        <v>516</v>
      </c>
      <c r="I9" s="59">
        <v>330</v>
      </c>
      <c r="J9" s="8">
        <f t="shared" si="2"/>
        <v>161</v>
      </c>
      <c r="K9" s="58">
        <v>2</v>
      </c>
      <c r="L9" s="63">
        <v>13</v>
      </c>
      <c r="M9" s="103">
        <f t="shared" si="3"/>
        <v>334</v>
      </c>
      <c r="N9" s="108">
        <v>6</v>
      </c>
    </row>
    <row r="10" spans="1:14" ht="15">
      <c r="A10" s="56">
        <v>6</v>
      </c>
      <c r="B10" s="88" t="s">
        <v>25</v>
      </c>
      <c r="C10" s="87" t="s">
        <v>20</v>
      </c>
      <c r="D10" s="6">
        <f t="shared" si="0"/>
        <v>999</v>
      </c>
      <c r="E10" s="7">
        <v>0</v>
      </c>
      <c r="F10" s="8">
        <f t="shared" si="4"/>
        <v>0</v>
      </c>
      <c r="G10" s="61">
        <v>8</v>
      </c>
      <c r="H10" s="10">
        <f t="shared" si="1"/>
        <v>486</v>
      </c>
      <c r="I10" s="59">
        <v>333</v>
      </c>
      <c r="J10" s="8">
        <f t="shared" si="2"/>
        <v>167</v>
      </c>
      <c r="K10" s="57">
        <v>2</v>
      </c>
      <c r="L10" s="64">
        <v>12</v>
      </c>
      <c r="M10" s="103">
        <f t="shared" si="3"/>
        <v>346</v>
      </c>
      <c r="N10" s="108">
        <v>5</v>
      </c>
    </row>
    <row r="11" spans="1:14" ht="15">
      <c r="A11" s="56">
        <v>7</v>
      </c>
      <c r="B11" s="89" t="s">
        <v>30</v>
      </c>
      <c r="C11" s="86" t="s">
        <v>17</v>
      </c>
      <c r="D11" s="6">
        <f t="shared" si="0"/>
        <v>923</v>
      </c>
      <c r="E11" s="7">
        <v>0</v>
      </c>
      <c r="F11" s="8">
        <f t="shared" si="4"/>
        <v>0</v>
      </c>
      <c r="G11" s="60">
        <v>8</v>
      </c>
      <c r="H11" s="10">
        <f t="shared" si="1"/>
        <v>486</v>
      </c>
      <c r="I11" s="59">
        <v>330</v>
      </c>
      <c r="J11" s="8">
        <f t="shared" si="2"/>
        <v>161</v>
      </c>
      <c r="K11" s="58">
        <v>2</v>
      </c>
      <c r="L11" s="63">
        <v>18</v>
      </c>
      <c r="M11" s="103">
        <f t="shared" si="3"/>
        <v>276</v>
      </c>
      <c r="N11" s="108">
        <v>4</v>
      </c>
    </row>
    <row r="12" spans="1:14" ht="15">
      <c r="A12" s="56">
        <v>8</v>
      </c>
      <c r="B12" s="38" t="s">
        <v>19</v>
      </c>
      <c r="C12" s="87" t="s">
        <v>20</v>
      </c>
      <c r="D12" s="6">
        <f t="shared" si="0"/>
        <v>914</v>
      </c>
      <c r="E12" s="7">
        <v>0</v>
      </c>
      <c r="F12" s="8">
        <f t="shared" si="4"/>
        <v>0</v>
      </c>
      <c r="G12" s="60">
        <v>8.5</v>
      </c>
      <c r="H12" s="10">
        <f t="shared" si="1"/>
        <v>349</v>
      </c>
      <c r="I12" s="59">
        <v>334</v>
      </c>
      <c r="J12" s="8">
        <f t="shared" si="2"/>
        <v>168</v>
      </c>
      <c r="K12" s="58">
        <v>2</v>
      </c>
      <c r="L12" s="63">
        <v>8</v>
      </c>
      <c r="M12" s="103">
        <f t="shared" si="3"/>
        <v>397</v>
      </c>
      <c r="N12" s="108">
        <v>3</v>
      </c>
    </row>
    <row r="13" spans="1:14" ht="15">
      <c r="A13" s="56">
        <v>9</v>
      </c>
      <c r="B13" s="89" t="s">
        <v>26</v>
      </c>
      <c r="C13" s="86" t="s">
        <v>20</v>
      </c>
      <c r="D13" s="6">
        <f t="shared" si="0"/>
        <v>866</v>
      </c>
      <c r="E13" s="7">
        <v>0</v>
      </c>
      <c r="F13" s="8">
        <f t="shared" si="4"/>
        <v>0</v>
      </c>
      <c r="G13" s="60">
        <v>8.3</v>
      </c>
      <c r="H13" s="10">
        <f t="shared" si="1"/>
        <v>402</v>
      </c>
      <c r="I13" s="59">
        <v>344</v>
      </c>
      <c r="J13" s="8">
        <f t="shared" si="2"/>
        <v>188</v>
      </c>
      <c r="K13" s="58">
        <v>2</v>
      </c>
      <c r="L13" s="63">
        <v>18</v>
      </c>
      <c r="M13" s="103">
        <f t="shared" si="3"/>
        <v>276</v>
      </c>
      <c r="N13" s="108">
        <v>2</v>
      </c>
    </row>
    <row r="14" spans="1:14" ht="15">
      <c r="A14" s="56">
        <v>10</v>
      </c>
      <c r="B14" s="37" t="s">
        <v>66</v>
      </c>
      <c r="C14" s="100">
        <v>2008</v>
      </c>
      <c r="D14" s="6">
        <f t="shared" si="0"/>
        <v>765</v>
      </c>
      <c r="E14" s="7">
        <v>0</v>
      </c>
      <c r="F14" s="8">
        <f t="shared" si="4"/>
        <v>0</v>
      </c>
      <c r="G14" s="60">
        <v>8.5</v>
      </c>
      <c r="H14" s="10">
        <f t="shared" si="1"/>
        <v>349</v>
      </c>
      <c r="I14" s="59">
        <v>325</v>
      </c>
      <c r="J14" s="8">
        <f t="shared" si="2"/>
        <v>151</v>
      </c>
      <c r="K14" s="58">
        <v>2</v>
      </c>
      <c r="L14" s="63">
        <v>19</v>
      </c>
      <c r="M14" s="103">
        <f t="shared" si="3"/>
        <v>265</v>
      </c>
      <c r="N14" s="108">
        <v>1</v>
      </c>
    </row>
    <row r="15" spans="1:14" ht="15">
      <c r="A15" s="56">
        <v>11</v>
      </c>
      <c r="B15" s="88" t="s">
        <v>27</v>
      </c>
      <c r="C15" s="87" t="s">
        <v>20</v>
      </c>
      <c r="D15" s="6">
        <f t="shared" si="0"/>
        <v>724</v>
      </c>
      <c r="E15" s="7">
        <v>0</v>
      </c>
      <c r="F15" s="8">
        <f t="shared" si="4"/>
        <v>0</v>
      </c>
      <c r="G15" s="60">
        <v>8.4</v>
      </c>
      <c r="H15" s="10">
        <f t="shared" si="1"/>
        <v>375</v>
      </c>
      <c r="I15" s="59">
        <v>279</v>
      </c>
      <c r="J15" s="8">
        <f t="shared" si="2"/>
        <v>73</v>
      </c>
      <c r="K15" s="57">
        <v>2</v>
      </c>
      <c r="L15" s="62">
        <v>18</v>
      </c>
      <c r="M15" s="103">
        <f t="shared" si="3"/>
        <v>276</v>
      </c>
      <c r="N15" s="105"/>
    </row>
    <row r="16" spans="1:14" ht="15">
      <c r="A16" s="56">
        <v>12</v>
      </c>
      <c r="B16" s="88" t="s">
        <v>28</v>
      </c>
      <c r="C16" s="87" t="s">
        <v>20</v>
      </c>
      <c r="D16" s="6">
        <f t="shared" si="0"/>
        <v>699</v>
      </c>
      <c r="E16" s="7">
        <v>0</v>
      </c>
      <c r="F16" s="8">
        <f t="shared" si="4"/>
        <v>0</v>
      </c>
      <c r="G16" s="60">
        <v>8.5</v>
      </c>
      <c r="H16" s="10">
        <f t="shared" si="1"/>
        <v>349</v>
      </c>
      <c r="I16" s="59">
        <v>322</v>
      </c>
      <c r="J16" s="8">
        <f t="shared" si="2"/>
        <v>146</v>
      </c>
      <c r="K16" s="57">
        <v>2</v>
      </c>
      <c r="L16" s="62">
        <v>25</v>
      </c>
      <c r="M16" s="103">
        <f t="shared" si="3"/>
        <v>204</v>
      </c>
      <c r="N16" s="105"/>
    </row>
    <row r="17" spans="1:14" ht="15">
      <c r="A17" s="56">
        <v>13</v>
      </c>
      <c r="B17" s="88" t="s">
        <v>23</v>
      </c>
      <c r="C17" s="87" t="s">
        <v>20</v>
      </c>
      <c r="D17" s="6">
        <f t="shared" si="0"/>
        <v>613</v>
      </c>
      <c r="E17" s="7">
        <v>0</v>
      </c>
      <c r="F17" s="8">
        <f t="shared" si="4"/>
        <v>0</v>
      </c>
      <c r="G17" s="60">
        <v>8.2</v>
      </c>
      <c r="H17" s="10">
        <f t="shared" si="1"/>
        <v>429</v>
      </c>
      <c r="I17" s="59">
        <v>342</v>
      </c>
      <c r="J17" s="8">
        <f t="shared" si="2"/>
        <v>184</v>
      </c>
      <c r="K17" s="57"/>
      <c r="L17" s="62">
        <v>0</v>
      </c>
      <c r="M17" s="103">
        <f t="shared" si="3"/>
        <v>0</v>
      </c>
      <c r="N17" s="105"/>
    </row>
    <row r="18" spans="1:14" ht="15">
      <c r="A18" s="56">
        <v>14</v>
      </c>
      <c r="B18" s="88" t="s">
        <v>29</v>
      </c>
      <c r="C18" s="87" t="s">
        <v>17</v>
      </c>
      <c r="D18" s="6">
        <f t="shared" si="0"/>
        <v>500</v>
      </c>
      <c r="E18" s="7">
        <v>0</v>
      </c>
      <c r="F18" s="8">
        <f t="shared" si="4"/>
        <v>0</v>
      </c>
      <c r="G18" s="60">
        <v>8.8</v>
      </c>
      <c r="H18" s="10">
        <f t="shared" si="1"/>
        <v>277</v>
      </c>
      <c r="I18" s="59">
        <v>279</v>
      </c>
      <c r="J18" s="8">
        <f t="shared" si="2"/>
        <v>73</v>
      </c>
      <c r="K18" s="58">
        <v>2</v>
      </c>
      <c r="L18" s="63">
        <v>31</v>
      </c>
      <c r="M18" s="103">
        <f t="shared" si="3"/>
        <v>150</v>
      </c>
      <c r="N18" s="105"/>
    </row>
    <row r="19" spans="1:13" ht="15">
      <c r="A19" s="45"/>
      <c r="B19" s="50"/>
      <c r="C19" s="54"/>
      <c r="D19" s="46"/>
      <c r="E19" s="47"/>
      <c r="F19" s="40"/>
      <c r="G19" s="47"/>
      <c r="H19" s="42"/>
      <c r="I19" s="52"/>
      <c r="J19" s="40"/>
      <c r="K19" s="53"/>
      <c r="L19" s="48"/>
      <c r="M19" s="43"/>
    </row>
    <row r="20" spans="1:13" ht="15">
      <c r="A20" s="45"/>
      <c r="B20" s="49"/>
      <c r="C20" s="55"/>
      <c r="D20" s="46"/>
      <c r="E20" s="47"/>
      <c r="F20" s="40"/>
      <c r="G20" s="47"/>
      <c r="H20" s="42"/>
      <c r="I20" s="41"/>
      <c r="J20" s="40"/>
      <c r="K20" s="46"/>
      <c r="L20" s="51"/>
      <c r="M20" s="43"/>
    </row>
    <row r="21" spans="1:13" ht="15">
      <c r="A21" s="45"/>
      <c r="B21" s="50"/>
      <c r="C21" s="54"/>
      <c r="D21" s="46"/>
      <c r="E21" s="47"/>
      <c r="F21" s="40"/>
      <c r="G21" s="47"/>
      <c r="H21" s="42"/>
      <c r="I21" s="41"/>
      <c r="J21" s="40"/>
      <c r="K21" s="46"/>
      <c r="L21" s="51"/>
      <c r="M21" s="43"/>
    </row>
    <row r="22" spans="1:13" ht="15">
      <c r="A22" s="45"/>
      <c r="B22" s="50"/>
      <c r="C22" s="54"/>
      <c r="D22" s="46"/>
      <c r="E22" s="47"/>
      <c r="F22" s="40"/>
      <c r="G22" s="47"/>
      <c r="H22" s="42"/>
      <c r="I22" s="52"/>
      <c r="J22" s="40"/>
      <c r="K22" s="53"/>
      <c r="L22" s="48"/>
      <c r="M22" s="43"/>
    </row>
    <row r="23" spans="1:13" ht="15">
      <c r="A23" s="45"/>
      <c r="B23" s="50"/>
      <c r="C23" s="54"/>
      <c r="D23" s="46"/>
      <c r="E23" s="47"/>
      <c r="F23" s="40"/>
      <c r="G23" s="47"/>
      <c r="H23" s="42"/>
      <c r="I23" s="52"/>
      <c r="J23" s="40"/>
      <c r="K23" s="53"/>
      <c r="L23" s="48"/>
      <c r="M23" s="43"/>
    </row>
    <row r="24" spans="1:13" ht="15">
      <c r="A24" s="45"/>
      <c r="B24" s="49"/>
      <c r="C24" s="55"/>
      <c r="D24" s="46"/>
      <c r="E24" s="47"/>
      <c r="F24" s="40"/>
      <c r="G24" s="47"/>
      <c r="H24" s="42"/>
      <c r="I24" s="41"/>
      <c r="J24" s="40"/>
      <c r="K24" s="46"/>
      <c r="L24" s="51"/>
      <c r="M24" s="43"/>
    </row>
    <row r="25" spans="1:13" ht="15">
      <c r="A25" s="45"/>
      <c r="B25" s="50"/>
      <c r="C25" s="54"/>
      <c r="D25" s="46"/>
      <c r="E25" s="47"/>
      <c r="F25" s="40"/>
      <c r="G25" s="47"/>
      <c r="H25" s="42"/>
      <c r="I25" s="41"/>
      <c r="J25" s="40"/>
      <c r="K25" s="46"/>
      <c r="L25" s="51"/>
      <c r="M25" s="43"/>
    </row>
    <row r="26" spans="1:13" ht="15">
      <c r="A26" s="45"/>
      <c r="B26" s="50"/>
      <c r="C26" s="54"/>
      <c r="D26" s="46"/>
      <c r="E26" s="47"/>
      <c r="F26" s="40"/>
      <c r="G26" s="47"/>
      <c r="H26" s="42"/>
      <c r="I26" s="52"/>
      <c r="J26" s="40"/>
      <c r="K26" s="53"/>
      <c r="L26" s="48"/>
      <c r="M26" s="43"/>
    </row>
    <row r="27" spans="1:13" ht="15">
      <c r="A27" s="45"/>
      <c r="B27" s="50"/>
      <c r="C27" s="54"/>
      <c r="D27" s="46"/>
      <c r="E27" s="47"/>
      <c r="F27" s="40"/>
      <c r="G27" s="47"/>
      <c r="H27" s="42"/>
      <c r="I27" s="52"/>
      <c r="J27" s="40"/>
      <c r="K27" s="53"/>
      <c r="L27" s="48"/>
      <c r="M27" s="43"/>
    </row>
    <row r="28" spans="1:13" ht="15">
      <c r="A28" s="45"/>
      <c r="B28" s="49"/>
      <c r="C28" s="55"/>
      <c r="D28" s="46"/>
      <c r="E28" s="47"/>
      <c r="F28" s="40"/>
      <c r="G28" s="47"/>
      <c r="H28" s="42"/>
      <c r="I28" s="41"/>
      <c r="J28" s="40"/>
      <c r="K28" s="46"/>
      <c r="L28" s="51"/>
      <c r="M28" s="43"/>
    </row>
    <row r="29" spans="1:13" ht="15">
      <c r="A29" s="45"/>
      <c r="B29" s="50"/>
      <c r="C29" s="54"/>
      <c r="D29" s="46"/>
      <c r="E29" s="47"/>
      <c r="F29" s="40"/>
      <c r="G29" s="47"/>
      <c r="H29" s="42"/>
      <c r="I29" s="41"/>
      <c r="J29" s="40"/>
      <c r="K29" s="46"/>
      <c r="L29" s="51"/>
      <c r="M29" s="43"/>
    </row>
    <row r="30" spans="1:13" ht="15">
      <c r="A30" s="45"/>
      <c r="B30" s="50"/>
      <c r="C30" s="54"/>
      <c r="D30" s="46"/>
      <c r="E30" s="47"/>
      <c r="F30" s="40"/>
      <c r="G30" s="47"/>
      <c r="H30" s="42"/>
      <c r="I30" s="52"/>
      <c r="J30" s="40"/>
      <c r="K30" s="53"/>
      <c r="L30" s="48"/>
      <c r="M30" s="43"/>
    </row>
  </sheetData>
  <sheetProtection/>
  <mergeCells count="2">
    <mergeCell ref="B2:M3"/>
    <mergeCell ref="K4:L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5"/>
  <sheetViews>
    <sheetView zoomScalePageLayoutView="0" workbookViewId="0" topLeftCell="A1">
      <selection activeCell="A5" sqref="A5:J23"/>
    </sheetView>
  </sheetViews>
  <sheetFormatPr defaultColWidth="9.140625" defaultRowHeight="15"/>
  <cols>
    <col min="1" max="1" width="6.8515625" style="0" customWidth="1"/>
    <col min="2" max="2" width="20.421875" style="0" customWidth="1"/>
    <col min="3" max="3" width="11.57421875" style="0" customWidth="1"/>
    <col min="4" max="4" width="9.00390625" style="0" customWidth="1"/>
    <col min="6" max="6" width="8.140625" style="0" customWidth="1"/>
    <col min="8" max="8" width="8.00390625" style="0" customWidth="1"/>
    <col min="9" max="9" width="6.7109375" style="0" customWidth="1"/>
    <col min="11" max="11" width="7.28125" style="0" customWidth="1"/>
    <col min="12" max="12" width="7.140625" style="0" customWidth="1"/>
    <col min="13" max="13" width="5.57421875" style="0" customWidth="1"/>
    <col min="14" max="14" width="6.421875" style="0" customWidth="1"/>
    <col min="15" max="15" width="7.421875" style="0" customWidth="1"/>
  </cols>
  <sheetData>
    <row r="2" spans="1:15" ht="20.25">
      <c r="A2" s="112" t="s">
        <v>14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spans="1:15" ht="15.75" thickBot="1">
      <c r="A3" s="22"/>
      <c r="B3" s="23"/>
      <c r="C3" s="24"/>
      <c r="D3" s="22"/>
      <c r="E3" s="25"/>
      <c r="F3" s="19"/>
      <c r="G3" s="25"/>
      <c r="H3" s="19"/>
      <c r="I3" s="25"/>
      <c r="J3" s="19"/>
      <c r="K3" s="25"/>
      <c r="L3" s="19"/>
      <c r="M3" s="26"/>
      <c r="N3" s="25"/>
      <c r="O3" s="19"/>
    </row>
    <row r="4" spans="1:16" ht="76.5" thickBot="1">
      <c r="A4" s="1" t="s">
        <v>1</v>
      </c>
      <c r="B4" s="2" t="s">
        <v>2</v>
      </c>
      <c r="C4" s="3" t="s">
        <v>3</v>
      </c>
      <c r="D4" s="3" t="s">
        <v>4</v>
      </c>
      <c r="E4" s="27" t="s">
        <v>9</v>
      </c>
      <c r="F4" s="28" t="s">
        <v>6</v>
      </c>
      <c r="G4" s="27" t="s">
        <v>5</v>
      </c>
      <c r="H4" s="28" t="s">
        <v>6</v>
      </c>
      <c r="I4" s="4" t="s">
        <v>10</v>
      </c>
      <c r="J4" s="3" t="s">
        <v>6</v>
      </c>
      <c r="K4" s="4" t="s">
        <v>7</v>
      </c>
      <c r="L4" s="3" t="s">
        <v>6</v>
      </c>
      <c r="M4" s="110" t="s">
        <v>11</v>
      </c>
      <c r="N4" s="111"/>
      <c r="O4" s="101" t="s">
        <v>6</v>
      </c>
      <c r="P4" s="107" t="s">
        <v>74</v>
      </c>
    </row>
    <row r="5" spans="1:16" ht="15">
      <c r="A5" s="14">
        <v>1</v>
      </c>
      <c r="B5" s="39" t="s">
        <v>42</v>
      </c>
      <c r="C5" s="92" t="s">
        <v>43</v>
      </c>
      <c r="D5" s="15">
        <f aca="true" t="shared" si="0" ref="D5:D25">F5+H5+J5+L5+O5</f>
        <v>1902</v>
      </c>
      <c r="E5" s="69">
        <v>0</v>
      </c>
      <c r="F5" s="70">
        <f aca="true" t="shared" si="1" ref="F5:F25">IF(E5&lt;&gt;0,INT(20.0479*(17-E5)^1.835),0)</f>
        <v>0</v>
      </c>
      <c r="G5" s="71">
        <v>37.2</v>
      </c>
      <c r="H5" s="70">
        <f aca="true" t="shared" si="2" ref="H5:H25">IF(G5&lt;&gt;0,INT(7.86*(G5-8)^1.1),0)</f>
        <v>321</v>
      </c>
      <c r="I5" s="72">
        <v>8.2</v>
      </c>
      <c r="J5" s="17">
        <f aca="true" t="shared" si="3" ref="J5:J25">IF(I5&lt;&gt;0,INT(46.0849*(13-I5)^1.81),0)</f>
        <v>788</v>
      </c>
      <c r="K5" s="72">
        <v>457</v>
      </c>
      <c r="L5" s="16">
        <f aca="true" t="shared" si="4" ref="L5:L25">IF(K5&lt;&gt;0,INT(0.188807*(K5-210)^1.41),0)</f>
        <v>446</v>
      </c>
      <c r="M5" s="73">
        <v>3</v>
      </c>
      <c r="N5" s="74">
        <v>2</v>
      </c>
      <c r="O5" s="102">
        <f aca="true" t="shared" si="5" ref="O5:O17">IF(M5+N5&lt;&gt;0,INT(0.11193*(254-((M5*60)+N5))^1.88),0)</f>
        <v>347</v>
      </c>
      <c r="P5" s="108">
        <v>11</v>
      </c>
    </row>
    <row r="6" spans="1:16" ht="15">
      <c r="A6" s="18">
        <v>2</v>
      </c>
      <c r="B6" s="13" t="s">
        <v>48</v>
      </c>
      <c r="C6" s="93" t="s">
        <v>45</v>
      </c>
      <c r="D6" s="6">
        <f t="shared" si="0"/>
        <v>1629</v>
      </c>
      <c r="E6" s="29">
        <v>0</v>
      </c>
      <c r="F6" s="12">
        <f t="shared" si="1"/>
        <v>0</v>
      </c>
      <c r="G6" s="30">
        <v>41.1</v>
      </c>
      <c r="H6" s="12">
        <f t="shared" si="2"/>
        <v>369</v>
      </c>
      <c r="I6" s="7">
        <v>8.9</v>
      </c>
      <c r="J6" s="10">
        <f t="shared" si="3"/>
        <v>592</v>
      </c>
      <c r="K6" s="9">
        <v>421</v>
      </c>
      <c r="L6" s="8">
        <f t="shared" si="4"/>
        <v>357</v>
      </c>
      <c r="M6" s="6">
        <v>3</v>
      </c>
      <c r="N6" s="21">
        <v>6</v>
      </c>
      <c r="O6" s="103">
        <f t="shared" si="5"/>
        <v>311</v>
      </c>
      <c r="P6" s="108">
        <v>9</v>
      </c>
    </row>
    <row r="7" spans="1:16" ht="15">
      <c r="A7" s="18">
        <v>3</v>
      </c>
      <c r="B7" s="13" t="s">
        <v>46</v>
      </c>
      <c r="C7" s="93" t="s">
        <v>45</v>
      </c>
      <c r="D7" s="6">
        <f t="shared" si="0"/>
        <v>1626</v>
      </c>
      <c r="E7" s="29">
        <v>0</v>
      </c>
      <c r="F7" s="12">
        <f t="shared" si="1"/>
        <v>0</v>
      </c>
      <c r="G7" s="30">
        <v>30.8</v>
      </c>
      <c r="H7" s="12">
        <f t="shared" si="2"/>
        <v>244</v>
      </c>
      <c r="I7" s="7">
        <v>8.8</v>
      </c>
      <c r="J7" s="10">
        <f t="shared" si="3"/>
        <v>618</v>
      </c>
      <c r="K7" s="9">
        <v>442</v>
      </c>
      <c r="L7" s="8">
        <f t="shared" si="4"/>
        <v>408</v>
      </c>
      <c r="M7" s="6">
        <v>3</v>
      </c>
      <c r="N7" s="21">
        <v>1</v>
      </c>
      <c r="O7" s="103">
        <f t="shared" si="5"/>
        <v>356</v>
      </c>
      <c r="P7" s="108">
        <v>8</v>
      </c>
    </row>
    <row r="8" spans="1:16" ht="15">
      <c r="A8" s="18">
        <v>4</v>
      </c>
      <c r="B8" s="39" t="s">
        <v>44</v>
      </c>
      <c r="C8" s="93" t="s">
        <v>43</v>
      </c>
      <c r="D8" s="6">
        <f t="shared" si="0"/>
        <v>1609</v>
      </c>
      <c r="E8" s="29">
        <v>0</v>
      </c>
      <c r="F8" s="12">
        <f t="shared" si="1"/>
        <v>0</v>
      </c>
      <c r="G8" s="30">
        <v>41</v>
      </c>
      <c r="H8" s="12">
        <f t="shared" si="2"/>
        <v>367</v>
      </c>
      <c r="I8" s="7">
        <v>8.9</v>
      </c>
      <c r="J8" s="10">
        <f t="shared" si="3"/>
        <v>592</v>
      </c>
      <c r="K8" s="9">
        <v>394</v>
      </c>
      <c r="L8" s="8">
        <f t="shared" si="4"/>
        <v>294</v>
      </c>
      <c r="M8" s="6">
        <v>3</v>
      </c>
      <c r="N8" s="21">
        <v>1</v>
      </c>
      <c r="O8" s="103">
        <f t="shared" si="5"/>
        <v>356</v>
      </c>
      <c r="P8" s="108">
        <v>7</v>
      </c>
    </row>
    <row r="9" spans="1:16" ht="15">
      <c r="A9" s="18">
        <v>5</v>
      </c>
      <c r="B9" s="13" t="s">
        <v>50</v>
      </c>
      <c r="C9" s="93" t="s">
        <v>43</v>
      </c>
      <c r="D9" s="6">
        <f t="shared" si="0"/>
        <v>1525</v>
      </c>
      <c r="E9" s="29">
        <v>0</v>
      </c>
      <c r="F9" s="12">
        <f t="shared" si="1"/>
        <v>0</v>
      </c>
      <c r="G9" s="30">
        <v>34.4</v>
      </c>
      <c r="H9" s="12">
        <f t="shared" si="2"/>
        <v>287</v>
      </c>
      <c r="I9" s="7">
        <v>9.2</v>
      </c>
      <c r="J9" s="10">
        <f t="shared" si="3"/>
        <v>516</v>
      </c>
      <c r="K9" s="9">
        <v>387</v>
      </c>
      <c r="L9" s="8">
        <f t="shared" si="4"/>
        <v>279</v>
      </c>
      <c r="M9" s="6">
        <v>2</v>
      </c>
      <c r="N9" s="21">
        <v>52</v>
      </c>
      <c r="O9" s="103">
        <f t="shared" si="5"/>
        <v>443</v>
      </c>
      <c r="P9" s="108">
        <v>6</v>
      </c>
    </row>
    <row r="10" spans="1:16" ht="15">
      <c r="A10" s="18">
        <v>6</v>
      </c>
      <c r="B10" s="13" t="s">
        <v>67</v>
      </c>
      <c r="C10" s="97" t="s">
        <v>45</v>
      </c>
      <c r="D10" s="6">
        <f t="shared" si="0"/>
        <v>1468</v>
      </c>
      <c r="E10" s="29">
        <v>0</v>
      </c>
      <c r="F10" s="12">
        <f t="shared" si="1"/>
        <v>0</v>
      </c>
      <c r="G10" s="30">
        <v>32.2</v>
      </c>
      <c r="H10" s="12">
        <f t="shared" si="2"/>
        <v>261</v>
      </c>
      <c r="I10" s="7">
        <v>8.6</v>
      </c>
      <c r="J10" s="10">
        <f t="shared" si="3"/>
        <v>673</v>
      </c>
      <c r="K10" s="9">
        <v>373</v>
      </c>
      <c r="L10" s="8">
        <f t="shared" si="4"/>
        <v>248</v>
      </c>
      <c r="M10" s="6">
        <v>3</v>
      </c>
      <c r="N10" s="21">
        <v>9</v>
      </c>
      <c r="O10" s="103">
        <f t="shared" si="5"/>
        <v>286</v>
      </c>
      <c r="P10" s="108">
        <v>5</v>
      </c>
    </row>
    <row r="11" spans="1:16" ht="15">
      <c r="A11" s="18">
        <v>7</v>
      </c>
      <c r="B11" s="13" t="s">
        <v>49</v>
      </c>
      <c r="C11" s="93" t="s">
        <v>45</v>
      </c>
      <c r="D11" s="6">
        <f t="shared" si="0"/>
        <v>1406</v>
      </c>
      <c r="E11" s="29">
        <v>0</v>
      </c>
      <c r="F11" s="12">
        <f t="shared" si="1"/>
        <v>0</v>
      </c>
      <c r="G11" s="30">
        <v>33.4</v>
      </c>
      <c r="H11" s="12">
        <f t="shared" si="2"/>
        <v>275</v>
      </c>
      <c r="I11" s="7">
        <v>9</v>
      </c>
      <c r="J11" s="10">
        <f t="shared" si="3"/>
        <v>566</v>
      </c>
      <c r="K11" s="9">
        <v>391</v>
      </c>
      <c r="L11" s="8">
        <f t="shared" si="4"/>
        <v>287</v>
      </c>
      <c r="M11" s="6">
        <v>3</v>
      </c>
      <c r="N11" s="21">
        <v>10</v>
      </c>
      <c r="O11" s="103">
        <f t="shared" si="5"/>
        <v>278</v>
      </c>
      <c r="P11" s="108">
        <v>4</v>
      </c>
    </row>
    <row r="12" spans="1:16" ht="15">
      <c r="A12" s="18">
        <v>8</v>
      </c>
      <c r="B12" s="96" t="s">
        <v>53</v>
      </c>
      <c r="C12" s="97" t="s">
        <v>45</v>
      </c>
      <c r="D12" s="6">
        <f t="shared" si="0"/>
        <v>1374</v>
      </c>
      <c r="E12" s="29">
        <v>0</v>
      </c>
      <c r="F12" s="12">
        <f t="shared" si="1"/>
        <v>0</v>
      </c>
      <c r="G12" s="30">
        <v>25.5</v>
      </c>
      <c r="H12" s="12">
        <f t="shared" si="2"/>
        <v>183</v>
      </c>
      <c r="I12" s="7">
        <v>8.9</v>
      </c>
      <c r="J12" s="10">
        <f t="shared" si="3"/>
        <v>592</v>
      </c>
      <c r="K12" s="9">
        <v>429</v>
      </c>
      <c r="L12" s="8">
        <f t="shared" si="4"/>
        <v>376</v>
      </c>
      <c r="M12" s="6">
        <v>3</v>
      </c>
      <c r="N12" s="21">
        <v>17</v>
      </c>
      <c r="O12" s="103">
        <f t="shared" si="5"/>
        <v>223</v>
      </c>
      <c r="P12" s="108">
        <v>3</v>
      </c>
    </row>
    <row r="13" spans="1:16" ht="15">
      <c r="A13" s="18">
        <v>9</v>
      </c>
      <c r="B13" s="96" t="s">
        <v>52</v>
      </c>
      <c r="C13" s="97" t="s">
        <v>45</v>
      </c>
      <c r="D13" s="6">
        <f t="shared" si="0"/>
        <v>1335</v>
      </c>
      <c r="E13" s="29">
        <v>0</v>
      </c>
      <c r="F13" s="12">
        <f t="shared" si="1"/>
        <v>0</v>
      </c>
      <c r="G13" s="30">
        <v>29.5</v>
      </c>
      <c r="H13" s="12">
        <f t="shared" si="2"/>
        <v>229</v>
      </c>
      <c r="I13" s="7">
        <v>8.6</v>
      </c>
      <c r="J13" s="10">
        <f t="shared" si="3"/>
        <v>673</v>
      </c>
      <c r="K13" s="9">
        <v>327</v>
      </c>
      <c r="L13" s="8">
        <f t="shared" si="4"/>
        <v>155</v>
      </c>
      <c r="M13" s="6">
        <v>3</v>
      </c>
      <c r="N13" s="21">
        <v>10</v>
      </c>
      <c r="O13" s="103">
        <f t="shared" si="5"/>
        <v>278</v>
      </c>
      <c r="P13" s="108">
        <v>2</v>
      </c>
    </row>
    <row r="14" spans="1:16" ht="15">
      <c r="A14" s="18">
        <v>10</v>
      </c>
      <c r="B14" s="96" t="s">
        <v>70</v>
      </c>
      <c r="C14" s="97" t="s">
        <v>45</v>
      </c>
      <c r="D14" s="6">
        <f t="shared" si="0"/>
        <v>1321</v>
      </c>
      <c r="E14" s="29"/>
      <c r="F14" s="12">
        <f t="shared" si="1"/>
        <v>0</v>
      </c>
      <c r="G14" s="30">
        <v>33.6</v>
      </c>
      <c r="H14" s="12">
        <f t="shared" si="2"/>
        <v>278</v>
      </c>
      <c r="I14" s="7">
        <v>9</v>
      </c>
      <c r="J14" s="10">
        <f t="shared" si="3"/>
        <v>566</v>
      </c>
      <c r="K14" s="9">
        <v>398</v>
      </c>
      <c r="L14" s="8">
        <f t="shared" si="4"/>
        <v>303</v>
      </c>
      <c r="M14" s="6">
        <v>3</v>
      </c>
      <c r="N14" s="21">
        <v>24</v>
      </c>
      <c r="O14" s="103">
        <f t="shared" si="5"/>
        <v>174</v>
      </c>
      <c r="P14" s="108">
        <v>1</v>
      </c>
    </row>
    <row r="15" spans="1:16" ht="15">
      <c r="A15" s="18">
        <v>11</v>
      </c>
      <c r="B15" s="94" t="s">
        <v>51</v>
      </c>
      <c r="C15" s="95" t="s">
        <v>43</v>
      </c>
      <c r="D15" s="6">
        <f t="shared" si="0"/>
        <v>1233</v>
      </c>
      <c r="E15" s="29">
        <v>0</v>
      </c>
      <c r="F15" s="12">
        <f t="shared" si="1"/>
        <v>0</v>
      </c>
      <c r="G15" s="30">
        <v>16.6</v>
      </c>
      <c r="H15" s="12">
        <f t="shared" si="2"/>
        <v>83</v>
      </c>
      <c r="I15" s="7">
        <v>9</v>
      </c>
      <c r="J15" s="10">
        <f t="shared" si="3"/>
        <v>566</v>
      </c>
      <c r="K15" s="9">
        <v>325</v>
      </c>
      <c r="L15" s="8">
        <f t="shared" si="4"/>
        <v>151</v>
      </c>
      <c r="M15" s="6">
        <v>2</v>
      </c>
      <c r="N15" s="21">
        <v>53</v>
      </c>
      <c r="O15" s="103">
        <f t="shared" si="5"/>
        <v>433</v>
      </c>
      <c r="P15" s="108"/>
    </row>
    <row r="16" spans="1:16" ht="15">
      <c r="A16" s="18">
        <v>12</v>
      </c>
      <c r="B16" s="39" t="s">
        <v>47</v>
      </c>
      <c r="C16" s="92" t="s">
        <v>43</v>
      </c>
      <c r="D16" s="6">
        <f t="shared" si="0"/>
        <v>1222</v>
      </c>
      <c r="E16" s="29">
        <v>0</v>
      </c>
      <c r="F16" s="12">
        <f t="shared" si="1"/>
        <v>0</v>
      </c>
      <c r="G16" s="30">
        <v>26.7</v>
      </c>
      <c r="H16" s="12">
        <f t="shared" si="2"/>
        <v>196</v>
      </c>
      <c r="I16" s="7">
        <v>9.4</v>
      </c>
      <c r="J16" s="10">
        <f t="shared" si="3"/>
        <v>468</v>
      </c>
      <c r="K16" s="9">
        <v>337</v>
      </c>
      <c r="L16" s="8">
        <f t="shared" si="4"/>
        <v>174</v>
      </c>
      <c r="M16" s="6">
        <v>2</v>
      </c>
      <c r="N16" s="21">
        <v>58</v>
      </c>
      <c r="O16" s="103">
        <f t="shared" si="5"/>
        <v>384</v>
      </c>
      <c r="P16" s="105"/>
    </row>
    <row r="17" spans="1:16" ht="15">
      <c r="A17" s="75">
        <v>13</v>
      </c>
      <c r="B17" s="94" t="s">
        <v>55</v>
      </c>
      <c r="C17" s="95" t="s">
        <v>43</v>
      </c>
      <c r="D17" s="6">
        <f t="shared" si="0"/>
        <v>1130</v>
      </c>
      <c r="E17" s="29">
        <v>0</v>
      </c>
      <c r="F17" s="12">
        <f t="shared" si="1"/>
        <v>0</v>
      </c>
      <c r="G17" s="30">
        <v>27.5</v>
      </c>
      <c r="H17" s="12">
        <f t="shared" si="2"/>
        <v>206</v>
      </c>
      <c r="I17" s="7">
        <v>8.9</v>
      </c>
      <c r="J17" s="10">
        <f t="shared" si="3"/>
        <v>592</v>
      </c>
      <c r="K17" s="9">
        <v>321</v>
      </c>
      <c r="L17" s="8">
        <f t="shared" si="4"/>
        <v>144</v>
      </c>
      <c r="M17" s="6">
        <v>3</v>
      </c>
      <c r="N17" s="21">
        <v>22</v>
      </c>
      <c r="O17" s="103">
        <f t="shared" si="5"/>
        <v>188</v>
      </c>
      <c r="P17" s="105"/>
    </row>
    <row r="18" spans="1:16" ht="15">
      <c r="A18" s="75">
        <v>14</v>
      </c>
      <c r="B18" s="96" t="s">
        <v>54</v>
      </c>
      <c r="C18" s="97" t="s">
        <v>45</v>
      </c>
      <c r="D18" s="6">
        <f t="shared" si="0"/>
        <v>962</v>
      </c>
      <c r="E18" s="29">
        <v>0</v>
      </c>
      <c r="F18" s="12">
        <f t="shared" si="1"/>
        <v>0</v>
      </c>
      <c r="G18" s="30">
        <v>26.3</v>
      </c>
      <c r="H18" s="12">
        <f t="shared" si="2"/>
        <v>192</v>
      </c>
      <c r="I18" s="7">
        <v>9</v>
      </c>
      <c r="J18" s="10">
        <f t="shared" si="3"/>
        <v>566</v>
      </c>
      <c r="K18" s="9">
        <v>352</v>
      </c>
      <c r="L18" s="8">
        <f t="shared" si="4"/>
        <v>204</v>
      </c>
      <c r="M18" s="6">
        <v>4</v>
      </c>
      <c r="N18" s="21">
        <v>24</v>
      </c>
      <c r="O18" s="103">
        <v>0</v>
      </c>
      <c r="P18" s="105"/>
    </row>
    <row r="19" spans="1:16" ht="15">
      <c r="A19" s="75">
        <v>15</v>
      </c>
      <c r="B19" s="98" t="s">
        <v>58</v>
      </c>
      <c r="C19" s="97" t="s">
        <v>43</v>
      </c>
      <c r="D19" s="6">
        <f t="shared" si="0"/>
        <v>962</v>
      </c>
      <c r="E19" s="29">
        <v>0</v>
      </c>
      <c r="F19" s="12">
        <f t="shared" si="1"/>
        <v>0</v>
      </c>
      <c r="G19" s="30">
        <v>17.2</v>
      </c>
      <c r="H19" s="12">
        <f t="shared" si="2"/>
        <v>90</v>
      </c>
      <c r="I19" s="7">
        <v>9.6</v>
      </c>
      <c r="J19" s="10">
        <f t="shared" si="3"/>
        <v>422</v>
      </c>
      <c r="K19" s="9">
        <v>313</v>
      </c>
      <c r="L19" s="8">
        <f t="shared" si="4"/>
        <v>130</v>
      </c>
      <c r="M19" s="6">
        <v>3</v>
      </c>
      <c r="N19" s="21">
        <v>5</v>
      </c>
      <c r="O19" s="103">
        <f aca="true" t="shared" si="6" ref="O19:O24">IF(M19+N19&lt;&gt;0,INT(0.11193*(254-((M19*60)+N19))^1.88),0)</f>
        <v>320</v>
      </c>
      <c r="P19" s="105"/>
    </row>
    <row r="20" spans="1:16" ht="15">
      <c r="A20" s="75">
        <v>16</v>
      </c>
      <c r="B20" s="94" t="s">
        <v>56</v>
      </c>
      <c r="C20" s="95" t="s">
        <v>43</v>
      </c>
      <c r="D20" s="6">
        <f t="shared" si="0"/>
        <v>942</v>
      </c>
      <c r="E20" s="29">
        <v>0</v>
      </c>
      <c r="F20" s="12">
        <f t="shared" si="1"/>
        <v>0</v>
      </c>
      <c r="G20" s="30">
        <v>29.9</v>
      </c>
      <c r="H20" s="12">
        <f t="shared" si="2"/>
        <v>234</v>
      </c>
      <c r="I20" s="7">
        <v>9.7</v>
      </c>
      <c r="J20" s="10">
        <f t="shared" si="3"/>
        <v>400</v>
      </c>
      <c r="K20" s="9">
        <v>344</v>
      </c>
      <c r="L20" s="8">
        <f t="shared" si="4"/>
        <v>188</v>
      </c>
      <c r="M20" s="6">
        <v>3</v>
      </c>
      <c r="N20" s="21">
        <v>33</v>
      </c>
      <c r="O20" s="103">
        <f t="shared" si="6"/>
        <v>120</v>
      </c>
      <c r="P20" s="105"/>
    </row>
    <row r="21" spans="1:16" ht="15">
      <c r="A21" s="75">
        <v>17</v>
      </c>
      <c r="B21" s="94" t="s">
        <v>68</v>
      </c>
      <c r="C21" s="97" t="s">
        <v>45</v>
      </c>
      <c r="D21" s="6">
        <f t="shared" si="0"/>
        <v>931</v>
      </c>
      <c r="E21" s="29">
        <v>0</v>
      </c>
      <c r="F21" s="12">
        <f t="shared" si="1"/>
        <v>0</v>
      </c>
      <c r="G21" s="30">
        <v>27.5</v>
      </c>
      <c r="H21" s="12">
        <f t="shared" si="2"/>
        <v>206</v>
      </c>
      <c r="I21" s="7">
        <v>9.5</v>
      </c>
      <c r="J21" s="10">
        <f t="shared" si="3"/>
        <v>444</v>
      </c>
      <c r="K21" s="9">
        <v>311</v>
      </c>
      <c r="L21" s="8">
        <f t="shared" si="4"/>
        <v>126</v>
      </c>
      <c r="M21" s="6">
        <v>3</v>
      </c>
      <c r="N21" s="21">
        <v>27</v>
      </c>
      <c r="O21" s="103">
        <f t="shared" si="6"/>
        <v>155</v>
      </c>
      <c r="P21" s="105"/>
    </row>
    <row r="22" spans="1:16" ht="15">
      <c r="A22" s="75">
        <v>18</v>
      </c>
      <c r="B22" s="13" t="s">
        <v>71</v>
      </c>
      <c r="C22" s="97" t="s">
        <v>45</v>
      </c>
      <c r="D22" s="6">
        <f t="shared" si="0"/>
        <v>811</v>
      </c>
      <c r="E22" s="29">
        <v>0</v>
      </c>
      <c r="F22" s="12">
        <f t="shared" si="1"/>
        <v>0</v>
      </c>
      <c r="G22" s="30">
        <v>16</v>
      </c>
      <c r="H22" s="12">
        <f t="shared" si="2"/>
        <v>77</v>
      </c>
      <c r="I22" s="7">
        <v>10.2</v>
      </c>
      <c r="J22" s="10">
        <f t="shared" si="3"/>
        <v>297</v>
      </c>
      <c r="K22" s="9">
        <v>325</v>
      </c>
      <c r="L22" s="8">
        <f t="shared" si="4"/>
        <v>151</v>
      </c>
      <c r="M22" s="6">
        <v>3</v>
      </c>
      <c r="N22" s="21">
        <v>9</v>
      </c>
      <c r="O22" s="103">
        <f t="shared" si="6"/>
        <v>286</v>
      </c>
      <c r="P22" s="105"/>
    </row>
    <row r="23" spans="1:16" ht="15">
      <c r="A23" s="75">
        <v>19</v>
      </c>
      <c r="B23" s="94" t="s">
        <v>57</v>
      </c>
      <c r="C23" s="95" t="s">
        <v>43</v>
      </c>
      <c r="D23" s="6">
        <f t="shared" si="0"/>
        <v>776</v>
      </c>
      <c r="E23" s="29">
        <v>0</v>
      </c>
      <c r="F23" s="12">
        <f t="shared" si="1"/>
        <v>0</v>
      </c>
      <c r="G23" s="30">
        <v>19.5</v>
      </c>
      <c r="H23" s="12">
        <f t="shared" si="2"/>
        <v>115</v>
      </c>
      <c r="I23" s="7">
        <v>9.8</v>
      </c>
      <c r="J23" s="10">
        <f t="shared" si="3"/>
        <v>378</v>
      </c>
      <c r="K23" s="9">
        <v>312</v>
      </c>
      <c r="L23" s="8">
        <f t="shared" si="4"/>
        <v>128</v>
      </c>
      <c r="M23" s="6">
        <v>3</v>
      </c>
      <c r="N23" s="21">
        <v>27</v>
      </c>
      <c r="O23" s="103">
        <f t="shared" si="6"/>
        <v>155</v>
      </c>
      <c r="P23" s="105"/>
    </row>
    <row r="24" spans="1:16" ht="15">
      <c r="A24" s="75">
        <v>20</v>
      </c>
      <c r="B24" s="96" t="s">
        <v>59</v>
      </c>
      <c r="C24" s="97">
        <v>2007</v>
      </c>
      <c r="D24" s="6">
        <f t="shared" si="0"/>
        <v>417</v>
      </c>
      <c r="E24" s="29"/>
      <c r="F24" s="12">
        <f t="shared" si="1"/>
        <v>0</v>
      </c>
      <c r="G24" s="30">
        <v>16.3</v>
      </c>
      <c r="H24" s="12">
        <f t="shared" si="2"/>
        <v>80</v>
      </c>
      <c r="I24" s="7">
        <v>10.5</v>
      </c>
      <c r="J24" s="10">
        <f t="shared" si="3"/>
        <v>242</v>
      </c>
      <c r="K24" s="9">
        <v>290</v>
      </c>
      <c r="L24" s="8">
        <f t="shared" si="4"/>
        <v>91</v>
      </c>
      <c r="M24" s="6">
        <v>4</v>
      </c>
      <c r="N24" s="21">
        <v>7</v>
      </c>
      <c r="O24" s="103">
        <f t="shared" si="6"/>
        <v>4</v>
      </c>
      <c r="P24" s="105"/>
    </row>
    <row r="25" spans="1:16" ht="15">
      <c r="A25" s="75">
        <v>21</v>
      </c>
      <c r="B25" s="94" t="s">
        <v>69</v>
      </c>
      <c r="C25" s="97" t="s">
        <v>45</v>
      </c>
      <c r="D25" s="6">
        <f t="shared" si="0"/>
        <v>337</v>
      </c>
      <c r="E25" s="29">
        <v>0</v>
      </c>
      <c r="F25" s="12">
        <f t="shared" si="1"/>
        <v>0</v>
      </c>
      <c r="G25" s="30">
        <v>20.2</v>
      </c>
      <c r="H25" s="12">
        <f t="shared" si="2"/>
        <v>123</v>
      </c>
      <c r="I25" s="7">
        <v>11.2</v>
      </c>
      <c r="J25" s="10">
        <f t="shared" si="3"/>
        <v>133</v>
      </c>
      <c r="K25" s="9">
        <v>284</v>
      </c>
      <c r="L25" s="8">
        <f t="shared" si="4"/>
        <v>81</v>
      </c>
      <c r="M25" s="6">
        <v>4</v>
      </c>
      <c r="N25" s="21">
        <v>24</v>
      </c>
      <c r="O25" s="103">
        <v>0</v>
      </c>
      <c r="P25" s="105"/>
    </row>
  </sheetData>
  <sheetProtection/>
  <mergeCells count="2">
    <mergeCell ref="A2:O2"/>
    <mergeCell ref="M4:N4"/>
  </mergeCells>
  <printOptions/>
  <pageMargins left="0.31496062992125984" right="0.31496062992125984" top="0.7874015748031497" bottom="0.787401574803149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10"/>
  <sheetViews>
    <sheetView zoomScalePageLayoutView="0" workbookViewId="0" topLeftCell="A1">
      <selection activeCell="F22" sqref="F22"/>
    </sheetView>
  </sheetViews>
  <sheetFormatPr defaultColWidth="9.140625" defaultRowHeight="15"/>
  <cols>
    <col min="1" max="1" width="6.421875" style="0" customWidth="1"/>
    <col min="2" max="2" width="16.7109375" style="0" customWidth="1"/>
    <col min="3" max="3" width="12.421875" style="0" customWidth="1"/>
    <col min="9" max="9" width="8.57421875" style="0" customWidth="1"/>
    <col min="11" max="11" width="8.28125" style="0" customWidth="1"/>
    <col min="13" max="13" width="8.00390625" style="0" customWidth="1"/>
    <col min="14" max="14" width="7.57421875" style="0" customWidth="1"/>
    <col min="15" max="15" width="8.28125" style="0" customWidth="1"/>
  </cols>
  <sheetData>
    <row r="2" spans="1:15" ht="20.25">
      <c r="A2" s="112" t="s">
        <v>15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spans="1:15" ht="15.75" thickBot="1">
      <c r="A3" s="22"/>
      <c r="B3" s="23"/>
      <c r="C3" s="24"/>
      <c r="D3" s="22"/>
      <c r="E3" s="25"/>
      <c r="F3" s="19"/>
      <c r="G3" s="25"/>
      <c r="H3" s="19"/>
      <c r="I3" s="25"/>
      <c r="J3" s="19"/>
      <c r="K3" s="25"/>
      <c r="L3" s="19"/>
      <c r="M3" s="26"/>
      <c r="N3" s="25"/>
      <c r="O3" s="19"/>
    </row>
    <row r="4" spans="1:16" ht="72" thickBot="1">
      <c r="A4" s="1" t="s">
        <v>1</v>
      </c>
      <c r="B4" s="2" t="s">
        <v>2</v>
      </c>
      <c r="C4" s="3" t="s">
        <v>3</v>
      </c>
      <c r="D4" s="3" t="s">
        <v>4</v>
      </c>
      <c r="E4" s="32" t="s">
        <v>9</v>
      </c>
      <c r="F4" s="33" t="s">
        <v>6</v>
      </c>
      <c r="G4" s="32" t="s">
        <v>5</v>
      </c>
      <c r="H4" s="33" t="s">
        <v>6</v>
      </c>
      <c r="I4" s="4" t="s">
        <v>10</v>
      </c>
      <c r="J4" s="3" t="s">
        <v>6</v>
      </c>
      <c r="K4" s="4" t="s">
        <v>7</v>
      </c>
      <c r="L4" s="3" t="s">
        <v>6</v>
      </c>
      <c r="M4" s="110" t="s">
        <v>11</v>
      </c>
      <c r="N4" s="111"/>
      <c r="O4" s="101" t="s">
        <v>6</v>
      </c>
      <c r="P4" s="138" t="s">
        <v>75</v>
      </c>
    </row>
    <row r="5" spans="1:16" ht="15">
      <c r="A5" s="139">
        <v>1</v>
      </c>
      <c r="B5" s="140" t="s">
        <v>60</v>
      </c>
      <c r="C5" s="141">
        <v>2007</v>
      </c>
      <c r="D5" s="130">
        <f aca="true" t="shared" si="0" ref="D5:D10">F5+H5+J5+L5+O5</f>
        <v>1344</v>
      </c>
      <c r="E5" s="142"/>
      <c r="F5" s="143">
        <f aca="true" t="shared" si="1" ref="F5:F10">IF(E5&lt;&gt;0,INT(20.5173*(15.5-E5)^1.92),0)</f>
        <v>0</v>
      </c>
      <c r="G5" s="144">
        <v>37.5</v>
      </c>
      <c r="H5" s="143">
        <f aca="true" t="shared" si="2" ref="H5:H10">IF(G5&lt;&gt;0,INT(5.33*(G5-10)^1.1),0)</f>
        <v>204</v>
      </c>
      <c r="I5" s="145">
        <v>8.2</v>
      </c>
      <c r="J5" s="132">
        <f aca="true" t="shared" si="3" ref="J5:J10">IF(I5&lt;&gt;0,INT(58.015*(11.5-I5)^1.81),0)</f>
        <v>503</v>
      </c>
      <c r="K5" s="145">
        <v>481</v>
      </c>
      <c r="L5" s="130">
        <f aca="true" t="shared" si="4" ref="L5:L10">IF(K5&lt;&gt;0,INT(0.14354*(K5-220)^1.4),0)</f>
        <v>346</v>
      </c>
      <c r="M5" s="146">
        <v>2</v>
      </c>
      <c r="N5" s="147">
        <v>51</v>
      </c>
      <c r="O5" s="136">
        <f aca="true" t="shared" si="5" ref="O5:O10">IF(M5+N5&lt;&gt;0,INT(0.13279*(235-((M5*60)+N5))^1.85),0)</f>
        <v>291</v>
      </c>
      <c r="P5" s="137">
        <v>11</v>
      </c>
    </row>
    <row r="6" spans="1:16" ht="15">
      <c r="A6" s="76">
        <v>2</v>
      </c>
      <c r="B6" s="88" t="s">
        <v>63</v>
      </c>
      <c r="C6" s="99" t="s">
        <v>45</v>
      </c>
      <c r="D6" s="77">
        <f t="shared" si="0"/>
        <v>1120</v>
      </c>
      <c r="E6" s="78"/>
      <c r="F6" s="79">
        <f t="shared" si="1"/>
        <v>0</v>
      </c>
      <c r="G6" s="80">
        <v>39</v>
      </c>
      <c r="H6" s="79">
        <f t="shared" si="2"/>
        <v>216</v>
      </c>
      <c r="I6" s="81">
        <v>8.3</v>
      </c>
      <c r="J6" s="82">
        <f t="shared" si="3"/>
        <v>476</v>
      </c>
      <c r="K6" s="81">
        <v>415</v>
      </c>
      <c r="L6" s="77">
        <f t="shared" si="4"/>
        <v>230</v>
      </c>
      <c r="M6" s="83">
        <v>3</v>
      </c>
      <c r="N6" s="84">
        <v>3</v>
      </c>
      <c r="O6" s="104">
        <f t="shared" si="5"/>
        <v>198</v>
      </c>
      <c r="P6" s="108">
        <v>9</v>
      </c>
    </row>
    <row r="7" spans="1:16" ht="15">
      <c r="A7" s="85">
        <v>3</v>
      </c>
      <c r="B7" s="38" t="s">
        <v>61</v>
      </c>
      <c r="C7" s="87" t="s">
        <v>43</v>
      </c>
      <c r="D7" s="8">
        <f t="shared" si="0"/>
        <v>991</v>
      </c>
      <c r="E7" s="34"/>
      <c r="F7" s="35">
        <f t="shared" si="1"/>
        <v>0</v>
      </c>
      <c r="G7" s="36">
        <v>29.5</v>
      </c>
      <c r="H7" s="35">
        <f t="shared" si="2"/>
        <v>139</v>
      </c>
      <c r="I7" s="9">
        <v>8.9</v>
      </c>
      <c r="J7" s="10">
        <f t="shared" si="3"/>
        <v>327</v>
      </c>
      <c r="K7" s="9">
        <v>384</v>
      </c>
      <c r="L7" s="8">
        <f t="shared" si="4"/>
        <v>181</v>
      </c>
      <c r="M7" s="31">
        <v>2</v>
      </c>
      <c r="N7" s="20">
        <v>45</v>
      </c>
      <c r="O7" s="103">
        <f t="shared" si="5"/>
        <v>344</v>
      </c>
      <c r="P7" s="108">
        <v>8</v>
      </c>
    </row>
    <row r="8" spans="1:16" ht="15">
      <c r="A8" s="75">
        <v>4</v>
      </c>
      <c r="B8" s="88" t="s">
        <v>62</v>
      </c>
      <c r="C8" s="99" t="s">
        <v>43</v>
      </c>
      <c r="D8" s="8">
        <f t="shared" si="0"/>
        <v>987</v>
      </c>
      <c r="E8" s="34"/>
      <c r="F8" s="35">
        <f t="shared" si="1"/>
        <v>0</v>
      </c>
      <c r="G8" s="36">
        <v>37.4</v>
      </c>
      <c r="H8" s="35">
        <f t="shared" si="2"/>
        <v>203</v>
      </c>
      <c r="I8" s="9">
        <v>8.8</v>
      </c>
      <c r="J8" s="10">
        <f t="shared" si="3"/>
        <v>350</v>
      </c>
      <c r="K8" s="9">
        <v>414</v>
      </c>
      <c r="L8" s="8">
        <f t="shared" si="4"/>
        <v>229</v>
      </c>
      <c r="M8" s="31">
        <v>3</v>
      </c>
      <c r="N8" s="20">
        <v>2</v>
      </c>
      <c r="O8" s="103">
        <f t="shared" si="5"/>
        <v>205</v>
      </c>
      <c r="P8" s="108">
        <v>7</v>
      </c>
    </row>
    <row r="9" spans="1:16" ht="15">
      <c r="A9" s="75">
        <v>5</v>
      </c>
      <c r="B9" s="88" t="s">
        <v>64</v>
      </c>
      <c r="C9" s="99">
        <v>2007</v>
      </c>
      <c r="D9" s="8">
        <f t="shared" si="0"/>
        <v>639</v>
      </c>
      <c r="E9" s="34"/>
      <c r="F9" s="35">
        <f t="shared" si="1"/>
        <v>0</v>
      </c>
      <c r="G9" s="36">
        <v>32.2</v>
      </c>
      <c r="H9" s="35">
        <f t="shared" si="2"/>
        <v>161</v>
      </c>
      <c r="I9" s="9">
        <v>9.3</v>
      </c>
      <c r="J9" s="10">
        <f t="shared" si="3"/>
        <v>241</v>
      </c>
      <c r="K9" s="9">
        <v>380</v>
      </c>
      <c r="L9" s="8">
        <f t="shared" si="4"/>
        <v>174</v>
      </c>
      <c r="M9" s="31">
        <v>3</v>
      </c>
      <c r="N9" s="20">
        <v>27</v>
      </c>
      <c r="O9" s="103">
        <f t="shared" si="5"/>
        <v>63</v>
      </c>
      <c r="P9" s="108">
        <v>6</v>
      </c>
    </row>
    <row r="10" spans="1:16" ht="15">
      <c r="A10" s="75">
        <v>6</v>
      </c>
      <c r="B10" s="88" t="s">
        <v>65</v>
      </c>
      <c r="C10" s="99" t="s">
        <v>43</v>
      </c>
      <c r="D10" s="8">
        <f t="shared" si="0"/>
        <v>367</v>
      </c>
      <c r="E10" s="34"/>
      <c r="F10" s="35">
        <f t="shared" si="1"/>
        <v>0</v>
      </c>
      <c r="G10" s="36">
        <v>27.5</v>
      </c>
      <c r="H10" s="35">
        <f t="shared" si="2"/>
        <v>124</v>
      </c>
      <c r="I10" s="9">
        <v>9.9</v>
      </c>
      <c r="J10" s="10">
        <f t="shared" si="3"/>
        <v>135</v>
      </c>
      <c r="K10" s="9">
        <v>313</v>
      </c>
      <c r="L10" s="8">
        <f t="shared" si="4"/>
        <v>81</v>
      </c>
      <c r="M10" s="31">
        <v>3</v>
      </c>
      <c r="N10" s="20">
        <v>37</v>
      </c>
      <c r="O10" s="103">
        <f t="shared" si="5"/>
        <v>27</v>
      </c>
      <c r="P10" s="108">
        <v>5</v>
      </c>
    </row>
  </sheetData>
  <sheetProtection/>
  <mergeCells count="2">
    <mergeCell ref="A2:O2"/>
    <mergeCell ref="M4:N4"/>
  </mergeCells>
  <printOptions/>
  <pageMargins left="0.31496062992125984" right="0.31496062992125984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Šárka</dc:creator>
  <cp:keywords/>
  <dc:description/>
  <cp:lastModifiedBy>Petr Nývlt</cp:lastModifiedBy>
  <cp:lastPrinted>2019-06-05T16:16:36Z</cp:lastPrinted>
  <dcterms:created xsi:type="dcterms:W3CDTF">2014-09-17T17:34:04Z</dcterms:created>
  <dcterms:modified xsi:type="dcterms:W3CDTF">2019-06-25T06:30:54Z</dcterms:modified>
  <cp:category/>
  <cp:version/>
  <cp:contentType/>
  <cp:contentStatus/>
</cp:coreProperties>
</file>