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Přípravka 07-08 CH." sheetId="1" r:id="rId1"/>
    <sheet name="Přípravka07-08 D." sheetId="2" r:id="rId2"/>
    <sheet name="Žakyně 05-06" sheetId="3" r:id="rId3"/>
    <sheet name="Žáci 05-06" sheetId="4" r:id="rId4"/>
  </sheets>
  <definedNames/>
  <calcPr fullCalcOnLoad="1"/>
</workbook>
</file>

<file path=xl/sharedStrings.xml><?xml version="1.0" encoding="utf-8"?>
<sst xmlns="http://schemas.openxmlformats.org/spreadsheetml/2006/main" count="112" uniqueCount="71">
  <si>
    <t>50m</t>
  </si>
  <si>
    <t>Poř.</t>
  </si>
  <si>
    <t>Jméno</t>
  </si>
  <si>
    <t>Roč.</t>
  </si>
  <si>
    <t>Body celkem</t>
  </si>
  <si>
    <t>míček</t>
  </si>
  <si>
    <t>Body</t>
  </si>
  <si>
    <t>Dálka</t>
  </si>
  <si>
    <t>600m</t>
  </si>
  <si>
    <t>60mpř</t>
  </si>
  <si>
    <t>60m</t>
  </si>
  <si>
    <t>800m</t>
  </si>
  <si>
    <t>Černá Michaela</t>
  </si>
  <si>
    <t>Chmátalová Lucie</t>
  </si>
  <si>
    <t>Rypáčková Andrea</t>
  </si>
  <si>
    <t>Šůnová Tereza</t>
  </si>
  <si>
    <t>Manuel Linda</t>
  </si>
  <si>
    <t>Slivková Eliška</t>
  </si>
  <si>
    <t>Zímová Daniela</t>
  </si>
  <si>
    <t>Čápová Tereza</t>
  </si>
  <si>
    <t>Běhounová Michaela</t>
  </si>
  <si>
    <t>Šumerajová Karolína</t>
  </si>
  <si>
    <t>Kalálová Kateřina</t>
  </si>
  <si>
    <t>Maleninská Beáta</t>
  </si>
  <si>
    <t>Zelenková Amálie</t>
  </si>
  <si>
    <t>Nerudová Alena</t>
  </si>
  <si>
    <t>Nerudová Zuzana</t>
  </si>
  <si>
    <t>Spěváčková Kristýna</t>
  </si>
  <si>
    <t>Soukupová Eliška</t>
  </si>
  <si>
    <t>Cimplová Valerie</t>
  </si>
  <si>
    <t>Volf Marek</t>
  </si>
  <si>
    <t>Dušek Martin</t>
  </si>
  <si>
    <t>Dolista Jan</t>
  </si>
  <si>
    <t>Steinke René</t>
  </si>
  <si>
    <t>Kalab David</t>
  </si>
  <si>
    <t>Křížek Alex</t>
  </si>
  <si>
    <t>Hlavnička Martin</t>
  </si>
  <si>
    <t>Liška Ondřej</t>
  </si>
  <si>
    <t>Slavitínský Tomáš</t>
  </si>
  <si>
    <t>Dušák Matěj</t>
  </si>
  <si>
    <t>Lemberka Jan</t>
  </si>
  <si>
    <t>Maleninský Onřej</t>
  </si>
  <si>
    <t>Mandys Tobiáš</t>
  </si>
  <si>
    <t>Pleskač Ondřej</t>
  </si>
  <si>
    <t>Manuel Lurdes Gloria</t>
  </si>
  <si>
    <t>Turková Melanie</t>
  </si>
  <si>
    <t>Kummelová Agáta</t>
  </si>
  <si>
    <t>Skaláková Aneta</t>
  </si>
  <si>
    <t>Průchová Klára</t>
  </si>
  <si>
    <t>Kofroňová Tereza</t>
  </si>
  <si>
    <t>Skučková Klára</t>
  </si>
  <si>
    <t>Stolinová Eliška</t>
  </si>
  <si>
    <t>Petrů Thea</t>
  </si>
  <si>
    <t>Slavíková Natálie</t>
  </si>
  <si>
    <t>Fišerová Aneta</t>
  </si>
  <si>
    <t>Pospíchalová Tereza</t>
  </si>
  <si>
    <t>Hubenková Klára</t>
  </si>
  <si>
    <t>Skuček Jakub</t>
  </si>
  <si>
    <t>Mikulanda Jan</t>
  </si>
  <si>
    <t>Molík Petr</t>
  </si>
  <si>
    <t>Rác Lukáš</t>
  </si>
  <si>
    <t>Reitinger Adam</t>
  </si>
  <si>
    <t>Peniašteková Kateřina</t>
  </si>
  <si>
    <t>Capůrková Iveta</t>
  </si>
  <si>
    <t>Houdková Zuzana</t>
  </si>
  <si>
    <t>Krystynová Lucie</t>
  </si>
  <si>
    <t>2</t>
  </si>
  <si>
    <t>Kat.: ml. žáci 2005 - 2006</t>
  </si>
  <si>
    <t>Kat.: ml. žákyně 2005 - 2006</t>
  </si>
  <si>
    <t>Přípravka Dívky 2007 - 2008</t>
  </si>
  <si>
    <t>Přípravka Chlapci 2007 - 2008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</si>
</sst>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20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i/>
      <sz val="16"/>
      <name val="Arial CE"/>
      <family val="2"/>
    </font>
    <font>
      <b/>
      <sz val="8"/>
      <name val="Arial CE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textRotation="90"/>
    </xf>
    <xf numFmtId="0" fontId="5" fillId="0" borderId="11" xfId="0" applyFont="1" applyBorder="1" applyAlignment="1">
      <alignment horizontal="center" vertical="center" textRotation="90"/>
    </xf>
    <xf numFmtId="2" fontId="5" fillId="0" borderId="11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164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164" fontId="6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14" fontId="11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14" fontId="3" fillId="0" borderId="20" xfId="0" applyNumberFormat="1" applyFont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14" fontId="3" fillId="33" borderId="20" xfId="0" applyNumberFormat="1" applyFont="1" applyFill="1" applyBorder="1" applyAlignment="1">
      <alignment horizontal="right" vertical="center"/>
    </xf>
    <xf numFmtId="14" fontId="3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 horizontal="right"/>
    </xf>
    <xf numFmtId="14" fontId="3" fillId="33" borderId="12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/>
    </xf>
    <xf numFmtId="14" fontId="3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14" fontId="1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4" fontId="3" fillId="33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164" fontId="6" fillId="0" borderId="22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3" fillId="33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1" fillId="0" borderId="12" xfId="0" applyFont="1" applyBorder="1" applyAlignment="1">
      <alignment horizontal="right"/>
    </xf>
    <xf numFmtId="14" fontId="3" fillId="0" borderId="25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0" fontId="3" fillId="0" borderId="22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14" fontId="3" fillId="0" borderId="29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1" fillId="0" borderId="26" xfId="0" applyFont="1" applyBorder="1" applyAlignment="1">
      <alignment/>
    </xf>
    <xf numFmtId="14" fontId="11" fillId="0" borderId="2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2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right" vertical="center"/>
    </xf>
    <xf numFmtId="164" fontId="6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4" fontId="3" fillId="0" borderId="22" xfId="0" applyNumberFormat="1" applyFont="1" applyBorder="1" applyAlignment="1">
      <alignment horizontal="right" vertical="center"/>
    </xf>
    <xf numFmtId="14" fontId="3" fillId="0" borderId="27" xfId="0" applyNumberFormat="1" applyFont="1" applyBorder="1" applyAlignment="1">
      <alignment horizontal="center" vertical="center"/>
    </xf>
    <xf numFmtId="164" fontId="6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14" fontId="3" fillId="0" borderId="29" xfId="0" applyNumberFormat="1" applyFont="1" applyBorder="1" applyAlignment="1">
      <alignment horizontal="center" vertical="center"/>
    </xf>
    <xf numFmtId="164" fontId="6" fillId="33" borderId="22" xfId="0" applyNumberFormat="1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 vertical="center" textRotation="90"/>
    </xf>
    <xf numFmtId="2" fontId="5" fillId="0" borderId="32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14" fontId="3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/>
    </xf>
    <xf numFmtId="2" fontId="6" fillId="0" borderId="34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164" fontId="5" fillId="0" borderId="34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2" max="2" width="16.421875" style="0" customWidth="1"/>
    <col min="3" max="3" width="12.7109375" style="0" customWidth="1"/>
  </cols>
  <sheetData>
    <row r="2" spans="2:13" ht="27" thickBot="1">
      <c r="B2" s="155" t="s">
        <v>70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60" thickBot="1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5" t="s">
        <v>0</v>
      </c>
      <c r="H3" s="6" t="s">
        <v>6</v>
      </c>
      <c r="I3" s="5" t="s">
        <v>7</v>
      </c>
      <c r="J3" s="4" t="s">
        <v>6</v>
      </c>
      <c r="K3" s="156" t="s">
        <v>8</v>
      </c>
      <c r="L3" s="157"/>
      <c r="M3" s="79" t="s">
        <v>6</v>
      </c>
    </row>
    <row r="4" spans="1:13" ht="15">
      <c r="A4" s="15">
        <v>1</v>
      </c>
      <c r="B4" s="122" t="s">
        <v>30</v>
      </c>
      <c r="C4" s="123"/>
      <c r="D4" s="16">
        <f aca="true" t="shared" si="0" ref="D4:D17">F4+H4+J4+M4</f>
        <v>1156</v>
      </c>
      <c r="E4" s="17">
        <v>0</v>
      </c>
      <c r="F4" s="18">
        <f aca="true" t="shared" si="1" ref="F4:F17">IF(E4&lt;&gt;0,INT(5.33*(E4-10)^1.1),0)</f>
        <v>0</v>
      </c>
      <c r="G4" s="119">
        <v>7.5</v>
      </c>
      <c r="H4" s="19">
        <f aca="true" t="shared" si="2" ref="H4:H15">IF(G4&lt;&gt;0,INT(72.7291*(10-G4)^1.81),0)</f>
        <v>381</v>
      </c>
      <c r="I4" s="117">
        <v>453</v>
      </c>
      <c r="J4" s="18">
        <f aca="true" t="shared" si="3" ref="J4:J17">IF(I4&lt;&gt;0,INT(0.14354*(I4-220)^1.4),0)</f>
        <v>295</v>
      </c>
      <c r="K4" s="114" t="s">
        <v>66</v>
      </c>
      <c r="L4" s="20">
        <v>2</v>
      </c>
      <c r="M4" s="21">
        <f aca="true" t="shared" si="4" ref="M4:M17">IF(K4+L4&lt;&gt;0,INT(0.19889*(185-((K4*60)+L4))^1.88),0)</f>
        <v>480</v>
      </c>
    </row>
    <row r="5" spans="1:13" ht="15">
      <c r="A5" s="22">
        <v>2</v>
      </c>
      <c r="B5" s="48" t="s">
        <v>31</v>
      </c>
      <c r="C5" s="49"/>
      <c r="D5" s="7">
        <f t="shared" si="0"/>
        <v>962</v>
      </c>
      <c r="E5" s="8">
        <v>0</v>
      </c>
      <c r="F5" s="9">
        <f t="shared" si="1"/>
        <v>0</v>
      </c>
      <c r="G5" s="120">
        <v>7.5</v>
      </c>
      <c r="H5" s="11">
        <f t="shared" si="2"/>
        <v>381</v>
      </c>
      <c r="I5" s="102">
        <v>412</v>
      </c>
      <c r="J5" s="9">
        <f t="shared" si="3"/>
        <v>225</v>
      </c>
      <c r="K5" s="99">
        <v>2</v>
      </c>
      <c r="L5" s="12">
        <v>11.2</v>
      </c>
      <c r="M5" s="23">
        <f t="shared" si="4"/>
        <v>356</v>
      </c>
    </row>
    <row r="6" spans="1:13" ht="15">
      <c r="A6" s="22">
        <v>3</v>
      </c>
      <c r="B6" s="48" t="s">
        <v>32</v>
      </c>
      <c r="C6" s="49"/>
      <c r="D6" s="37">
        <f t="shared" si="0"/>
        <v>804</v>
      </c>
      <c r="E6" s="8">
        <v>0</v>
      </c>
      <c r="F6" s="9">
        <f t="shared" si="1"/>
        <v>0</v>
      </c>
      <c r="G6" s="121">
        <v>8</v>
      </c>
      <c r="H6" s="11">
        <f t="shared" si="2"/>
        <v>255</v>
      </c>
      <c r="I6" s="118">
        <v>352</v>
      </c>
      <c r="J6" s="13">
        <f t="shared" si="3"/>
        <v>133</v>
      </c>
      <c r="K6" s="115">
        <v>2</v>
      </c>
      <c r="L6" s="26">
        <v>6.6</v>
      </c>
      <c r="M6" s="23">
        <f t="shared" si="4"/>
        <v>416</v>
      </c>
    </row>
    <row r="7" spans="1:13" ht="15">
      <c r="A7" s="22">
        <v>4</v>
      </c>
      <c r="B7" s="56" t="s">
        <v>40</v>
      </c>
      <c r="C7" s="47"/>
      <c r="D7" s="7">
        <f t="shared" si="0"/>
        <v>763</v>
      </c>
      <c r="E7" s="8">
        <v>0</v>
      </c>
      <c r="F7" s="9">
        <f t="shared" si="1"/>
        <v>0</v>
      </c>
      <c r="G7" s="120">
        <v>8.3</v>
      </c>
      <c r="H7" s="11">
        <f t="shared" si="2"/>
        <v>190</v>
      </c>
      <c r="I7" s="102">
        <v>363</v>
      </c>
      <c r="J7" s="9">
        <f t="shared" si="3"/>
        <v>149</v>
      </c>
      <c r="K7" s="99">
        <v>2</v>
      </c>
      <c r="L7" s="12">
        <v>6</v>
      </c>
      <c r="M7" s="23">
        <f t="shared" si="4"/>
        <v>424</v>
      </c>
    </row>
    <row r="8" spans="1:13" ht="15">
      <c r="A8" s="22">
        <v>5</v>
      </c>
      <c r="B8" s="48" t="s">
        <v>37</v>
      </c>
      <c r="C8" s="49"/>
      <c r="D8" s="7">
        <f t="shared" si="0"/>
        <v>759</v>
      </c>
      <c r="E8" s="8">
        <v>0</v>
      </c>
      <c r="F8" s="9">
        <f t="shared" si="1"/>
        <v>0</v>
      </c>
      <c r="G8" s="120">
        <v>7.9</v>
      </c>
      <c r="H8" s="11">
        <f t="shared" si="2"/>
        <v>278</v>
      </c>
      <c r="I8" s="102">
        <v>369</v>
      </c>
      <c r="J8" s="9">
        <f t="shared" si="3"/>
        <v>158</v>
      </c>
      <c r="K8" s="99">
        <v>2</v>
      </c>
      <c r="L8" s="12">
        <v>13.9</v>
      </c>
      <c r="M8" s="23">
        <f t="shared" si="4"/>
        <v>323</v>
      </c>
    </row>
    <row r="9" spans="1:13" ht="15">
      <c r="A9" s="22">
        <v>6</v>
      </c>
      <c r="B9" s="48" t="s">
        <v>34</v>
      </c>
      <c r="C9" s="49"/>
      <c r="D9" s="7">
        <f t="shared" si="0"/>
        <v>733</v>
      </c>
      <c r="E9" s="8">
        <v>0</v>
      </c>
      <c r="F9" s="9">
        <f t="shared" si="1"/>
        <v>0</v>
      </c>
      <c r="G9" s="120">
        <v>8.1</v>
      </c>
      <c r="H9" s="11">
        <f t="shared" si="2"/>
        <v>232</v>
      </c>
      <c r="I9" s="102">
        <v>369</v>
      </c>
      <c r="J9" s="9">
        <f t="shared" si="3"/>
        <v>158</v>
      </c>
      <c r="K9" s="99">
        <v>2</v>
      </c>
      <c r="L9" s="12">
        <v>12.3</v>
      </c>
      <c r="M9" s="23">
        <f t="shared" si="4"/>
        <v>343</v>
      </c>
    </row>
    <row r="10" spans="1:13" ht="15">
      <c r="A10" s="22">
        <v>7</v>
      </c>
      <c r="B10" s="48" t="s">
        <v>33</v>
      </c>
      <c r="C10" s="49"/>
      <c r="D10" s="7">
        <f t="shared" si="0"/>
        <v>718</v>
      </c>
      <c r="E10" s="8">
        <v>0</v>
      </c>
      <c r="F10" s="9">
        <f t="shared" si="1"/>
        <v>0</v>
      </c>
      <c r="G10" s="120">
        <v>8</v>
      </c>
      <c r="H10" s="11">
        <f t="shared" si="2"/>
        <v>255</v>
      </c>
      <c r="I10" s="102">
        <v>382</v>
      </c>
      <c r="J10" s="9">
        <f t="shared" si="3"/>
        <v>177</v>
      </c>
      <c r="K10" s="99">
        <v>2</v>
      </c>
      <c r="L10" s="12">
        <v>17.1</v>
      </c>
      <c r="M10" s="23">
        <f t="shared" si="4"/>
        <v>286</v>
      </c>
    </row>
    <row r="11" spans="1:13" ht="15">
      <c r="A11" s="22">
        <v>8</v>
      </c>
      <c r="B11" s="48" t="s">
        <v>39</v>
      </c>
      <c r="C11" s="49"/>
      <c r="D11" s="7">
        <f t="shared" si="0"/>
        <v>649</v>
      </c>
      <c r="E11" s="8">
        <v>0</v>
      </c>
      <c r="F11" s="9">
        <f t="shared" si="1"/>
        <v>0</v>
      </c>
      <c r="G11" s="120">
        <v>7.9</v>
      </c>
      <c r="H11" s="11">
        <f t="shared" si="2"/>
        <v>278</v>
      </c>
      <c r="I11" s="102">
        <v>360</v>
      </c>
      <c r="J11" s="9">
        <f t="shared" si="3"/>
        <v>145</v>
      </c>
      <c r="K11" s="99">
        <v>2</v>
      </c>
      <c r="L11" s="12">
        <v>22.8</v>
      </c>
      <c r="M11" s="23">
        <f t="shared" si="4"/>
        <v>226</v>
      </c>
    </row>
    <row r="12" spans="1:13" ht="15">
      <c r="A12" s="22">
        <v>9</v>
      </c>
      <c r="B12" s="48" t="s">
        <v>38</v>
      </c>
      <c r="C12" s="49"/>
      <c r="D12" s="7">
        <f t="shared" si="0"/>
        <v>644</v>
      </c>
      <c r="E12" s="8">
        <v>0</v>
      </c>
      <c r="F12" s="9">
        <f t="shared" si="1"/>
        <v>0</v>
      </c>
      <c r="G12" s="120">
        <v>8.3</v>
      </c>
      <c r="H12" s="11">
        <f t="shared" si="2"/>
        <v>190</v>
      </c>
      <c r="I12" s="102">
        <v>346</v>
      </c>
      <c r="J12" s="9">
        <f t="shared" si="3"/>
        <v>125</v>
      </c>
      <c r="K12" s="99">
        <v>2</v>
      </c>
      <c r="L12" s="12">
        <v>13.4</v>
      </c>
      <c r="M12" s="23">
        <f t="shared" si="4"/>
        <v>329</v>
      </c>
    </row>
    <row r="13" spans="1:13" ht="15">
      <c r="A13" s="22">
        <v>10</v>
      </c>
      <c r="B13" s="48" t="s">
        <v>36</v>
      </c>
      <c r="C13" s="49"/>
      <c r="D13" s="7">
        <f t="shared" si="0"/>
        <v>624</v>
      </c>
      <c r="E13" s="8">
        <v>0</v>
      </c>
      <c r="F13" s="9">
        <f t="shared" si="1"/>
        <v>0</v>
      </c>
      <c r="G13" s="120">
        <v>8.3</v>
      </c>
      <c r="H13" s="11">
        <f t="shared" si="2"/>
        <v>190</v>
      </c>
      <c r="I13" s="102">
        <v>389</v>
      </c>
      <c r="J13" s="9">
        <f t="shared" si="3"/>
        <v>188</v>
      </c>
      <c r="K13" s="116" t="s">
        <v>66</v>
      </c>
      <c r="L13" s="12">
        <v>20.8</v>
      </c>
      <c r="M13" s="23">
        <f t="shared" si="4"/>
        <v>246</v>
      </c>
    </row>
    <row r="14" spans="1:13" ht="15">
      <c r="A14" s="22">
        <v>11</v>
      </c>
      <c r="B14" s="56" t="s">
        <v>41</v>
      </c>
      <c r="C14" s="47"/>
      <c r="D14" s="7">
        <f t="shared" si="0"/>
        <v>587</v>
      </c>
      <c r="E14" s="8">
        <v>0</v>
      </c>
      <c r="F14" s="9">
        <f t="shared" si="1"/>
        <v>0</v>
      </c>
      <c r="G14" s="120">
        <v>8.6</v>
      </c>
      <c r="H14" s="11">
        <f t="shared" si="2"/>
        <v>133</v>
      </c>
      <c r="I14" s="102">
        <v>343</v>
      </c>
      <c r="J14" s="9">
        <f t="shared" si="3"/>
        <v>121</v>
      </c>
      <c r="K14" s="99">
        <v>2</v>
      </c>
      <c r="L14" s="12">
        <v>13.1</v>
      </c>
      <c r="M14" s="23">
        <f t="shared" si="4"/>
        <v>333</v>
      </c>
    </row>
    <row r="15" spans="1:13" ht="15">
      <c r="A15" s="22">
        <v>12</v>
      </c>
      <c r="B15" s="56" t="s">
        <v>35</v>
      </c>
      <c r="C15" s="47"/>
      <c r="D15" s="7">
        <f t="shared" si="0"/>
        <v>570</v>
      </c>
      <c r="E15" s="8">
        <v>0</v>
      </c>
      <c r="F15" s="9">
        <f t="shared" si="1"/>
        <v>0</v>
      </c>
      <c r="G15" s="120">
        <v>8.3</v>
      </c>
      <c r="H15" s="11">
        <f t="shared" si="2"/>
        <v>190</v>
      </c>
      <c r="I15" s="102">
        <v>363</v>
      </c>
      <c r="J15" s="9">
        <f t="shared" si="3"/>
        <v>149</v>
      </c>
      <c r="K15" s="99">
        <v>2</v>
      </c>
      <c r="L15" s="12">
        <v>22.3</v>
      </c>
      <c r="M15" s="23">
        <f t="shared" si="4"/>
        <v>231</v>
      </c>
    </row>
    <row r="16" spans="1:13" ht="15">
      <c r="A16" s="22">
        <v>13</v>
      </c>
      <c r="B16" s="48" t="s">
        <v>42</v>
      </c>
      <c r="C16" s="49"/>
      <c r="D16" s="7">
        <f t="shared" si="0"/>
        <v>461</v>
      </c>
      <c r="E16" s="8">
        <v>0</v>
      </c>
      <c r="F16" s="9">
        <f t="shared" si="1"/>
        <v>0</v>
      </c>
      <c r="G16" s="120">
        <v>8.5</v>
      </c>
      <c r="H16" s="11">
        <v>0</v>
      </c>
      <c r="I16" s="102">
        <v>361</v>
      </c>
      <c r="J16" s="9">
        <f t="shared" si="3"/>
        <v>146</v>
      </c>
      <c r="K16" s="99">
        <v>2</v>
      </c>
      <c r="L16" s="12">
        <v>14.6</v>
      </c>
      <c r="M16" s="23">
        <f t="shared" si="4"/>
        <v>315</v>
      </c>
    </row>
    <row r="17" spans="1:13" ht="15.75" thickBot="1">
      <c r="A17" s="24">
        <v>14</v>
      </c>
      <c r="B17" s="124" t="s">
        <v>43</v>
      </c>
      <c r="C17" s="125"/>
      <c r="D17" s="80">
        <f t="shared" si="0"/>
        <v>387</v>
      </c>
      <c r="E17" s="84">
        <v>0</v>
      </c>
      <c r="F17" s="87">
        <f t="shared" si="1"/>
        <v>0</v>
      </c>
      <c r="G17" s="126">
        <v>9</v>
      </c>
      <c r="H17" s="85">
        <f>IF(G17&lt;&gt;0,INT(72.7291*(10-G17)^1.81),0)</f>
        <v>72</v>
      </c>
      <c r="I17" s="127">
        <v>330</v>
      </c>
      <c r="J17" s="87">
        <f t="shared" si="3"/>
        <v>103</v>
      </c>
      <c r="K17" s="128">
        <v>2</v>
      </c>
      <c r="L17" s="98">
        <v>24.2</v>
      </c>
      <c r="M17" s="89">
        <f t="shared" si="4"/>
        <v>212</v>
      </c>
    </row>
    <row r="18" spans="1:13" ht="15">
      <c r="A18" s="65"/>
      <c r="B18" s="74"/>
      <c r="C18" s="96"/>
      <c r="D18" s="69"/>
      <c r="E18" s="72"/>
      <c r="F18" s="60"/>
      <c r="G18" s="61"/>
      <c r="H18" s="62"/>
      <c r="I18" s="61"/>
      <c r="J18" s="60"/>
      <c r="K18" s="69"/>
      <c r="L18" s="91"/>
      <c r="M18" s="64"/>
    </row>
    <row r="19" spans="1:13" ht="15">
      <c r="A19" s="65"/>
      <c r="B19" s="111"/>
      <c r="C19" s="112"/>
      <c r="D19" s="69"/>
      <c r="E19" s="72"/>
      <c r="F19" s="60"/>
      <c r="G19" s="61"/>
      <c r="H19" s="62"/>
      <c r="I19" s="61"/>
      <c r="J19" s="60"/>
      <c r="K19" s="69"/>
      <c r="L19" s="91"/>
      <c r="M19" s="64"/>
    </row>
    <row r="20" spans="1:13" ht="15">
      <c r="A20" s="65"/>
      <c r="B20" s="111"/>
      <c r="C20" s="112"/>
      <c r="D20" s="69"/>
      <c r="E20" s="72"/>
      <c r="F20" s="60"/>
      <c r="G20" s="61"/>
      <c r="H20" s="62"/>
      <c r="I20" s="61"/>
      <c r="J20" s="60"/>
      <c r="K20" s="69"/>
      <c r="L20" s="91"/>
      <c r="M20" s="64"/>
    </row>
    <row r="21" spans="1:13" ht="15">
      <c r="A21" s="65"/>
      <c r="B21" s="111"/>
      <c r="C21" s="112"/>
      <c r="D21" s="69"/>
      <c r="E21" s="72"/>
      <c r="F21" s="60"/>
      <c r="G21" s="61"/>
      <c r="H21" s="62"/>
      <c r="I21" s="61"/>
      <c r="J21" s="60"/>
      <c r="K21" s="69"/>
      <c r="L21" s="91"/>
      <c r="M21" s="64"/>
    </row>
    <row r="22" spans="1:13" ht="15">
      <c r="A22" s="65"/>
      <c r="B22" s="111"/>
      <c r="C22" s="112"/>
      <c r="D22" s="69"/>
      <c r="E22" s="72"/>
      <c r="F22" s="60"/>
      <c r="G22" s="61"/>
      <c r="H22" s="62"/>
      <c r="I22" s="61"/>
      <c r="J22" s="60"/>
      <c r="K22" s="69"/>
      <c r="L22" s="91"/>
      <c r="M22" s="64"/>
    </row>
    <row r="23" spans="1:13" ht="15">
      <c r="A23" s="65"/>
      <c r="B23" s="111"/>
      <c r="C23" s="112"/>
      <c r="D23" s="69"/>
      <c r="E23" s="72"/>
      <c r="F23" s="60"/>
      <c r="G23" s="61"/>
      <c r="H23" s="62"/>
      <c r="I23" s="61"/>
      <c r="J23" s="60"/>
      <c r="K23" s="69"/>
      <c r="L23" s="91"/>
      <c r="M23" s="64"/>
    </row>
    <row r="24" spans="1:13" ht="15">
      <c r="A24" s="65"/>
      <c r="B24" s="111"/>
      <c r="C24" s="112"/>
      <c r="D24" s="69"/>
      <c r="E24" s="72"/>
      <c r="F24" s="60"/>
      <c r="G24" s="61"/>
      <c r="H24" s="62"/>
      <c r="I24" s="61"/>
      <c r="J24" s="60"/>
      <c r="K24" s="69"/>
      <c r="L24" s="91"/>
      <c r="M24" s="64"/>
    </row>
    <row r="25" spans="1:13" ht="15">
      <c r="A25" s="65"/>
      <c r="B25" s="111"/>
      <c r="C25" s="112"/>
      <c r="D25" s="69"/>
      <c r="E25" s="72"/>
      <c r="F25" s="60"/>
      <c r="G25" s="61"/>
      <c r="H25" s="62"/>
      <c r="I25" s="61"/>
      <c r="J25" s="60"/>
      <c r="K25" s="69"/>
      <c r="L25" s="91"/>
      <c r="M25" s="64"/>
    </row>
    <row r="26" spans="1:13" ht="15">
      <c r="A26" s="65"/>
      <c r="B26" s="111"/>
      <c r="C26" s="112"/>
      <c r="D26" s="69"/>
      <c r="E26" s="72"/>
      <c r="F26" s="60"/>
      <c r="G26" s="61"/>
      <c r="H26" s="62"/>
      <c r="I26" s="61"/>
      <c r="J26" s="60"/>
      <c r="K26" s="69"/>
      <c r="L26" s="91"/>
      <c r="M26" s="64"/>
    </row>
  </sheetData>
  <sheetProtection/>
  <mergeCells count="2">
    <mergeCell ref="B2:M2"/>
    <mergeCell ref="K3:L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M24" sqref="A5:M24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10.57421875" style="0" customWidth="1"/>
    <col min="4" max="4" width="11.140625" style="0" customWidth="1"/>
  </cols>
  <sheetData>
    <row r="2" spans="1:13" ht="15">
      <c r="A2" s="25"/>
      <c r="B2" s="158" t="s">
        <v>69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 thickBot="1">
      <c r="A3" s="25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60" thickBot="1">
      <c r="A4" s="1" t="s">
        <v>1</v>
      </c>
      <c r="B4" s="2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5" t="s">
        <v>0</v>
      </c>
      <c r="H4" s="6" t="s">
        <v>6</v>
      </c>
      <c r="I4" s="5" t="s">
        <v>7</v>
      </c>
      <c r="J4" s="6" t="s">
        <v>6</v>
      </c>
      <c r="K4" s="156" t="s">
        <v>8</v>
      </c>
      <c r="L4" s="157"/>
      <c r="M4" s="79" t="s">
        <v>6</v>
      </c>
    </row>
    <row r="5" spans="1:13" ht="15">
      <c r="A5" s="129">
        <v>1</v>
      </c>
      <c r="B5" s="130" t="s">
        <v>12</v>
      </c>
      <c r="C5" s="131"/>
      <c r="D5" s="16">
        <f aca="true" t="shared" si="0" ref="D5:D24">F5+H5+J5+M5</f>
        <v>1230</v>
      </c>
      <c r="E5" s="17">
        <v>0</v>
      </c>
      <c r="F5" s="18">
        <f aca="true" t="shared" si="1" ref="F5:F24">IF(E5&lt;&gt;0,INT(7.86*(E5-8)^1.1),0)</f>
        <v>0</v>
      </c>
      <c r="G5" s="132">
        <v>7.9</v>
      </c>
      <c r="H5" s="19">
        <f aca="true" t="shared" si="2" ref="H5:H24">IF(G5&lt;&gt;0,INT(66.6475*(11-G5)^1.81),0)</f>
        <v>516</v>
      </c>
      <c r="I5" s="133">
        <v>401</v>
      </c>
      <c r="J5" s="18">
        <f aca="true" t="shared" si="3" ref="J5:J24">IF(I5&lt;&gt;0,INT(0.188807*(I5-210)^1.41),0)</f>
        <v>310</v>
      </c>
      <c r="K5" s="134">
        <v>2</v>
      </c>
      <c r="L5" s="135">
        <v>7.5</v>
      </c>
      <c r="M5" s="21">
        <f aca="true" t="shared" si="4" ref="M5:M24">IF(K5+L5&lt;&gt;0,INT(0.19889*(185-((K5*60)+L5))^1.88),0)</f>
        <v>404</v>
      </c>
    </row>
    <row r="6" spans="1:13" ht="15">
      <c r="A6" s="97">
        <v>2</v>
      </c>
      <c r="B6" s="50" t="s">
        <v>62</v>
      </c>
      <c r="C6" s="51"/>
      <c r="D6" s="7">
        <f t="shared" si="0"/>
        <v>1214</v>
      </c>
      <c r="E6" s="8">
        <v>0</v>
      </c>
      <c r="F6" s="9">
        <f t="shared" si="1"/>
        <v>0</v>
      </c>
      <c r="G6" s="103">
        <v>8.1</v>
      </c>
      <c r="H6" s="11">
        <f t="shared" si="2"/>
        <v>457</v>
      </c>
      <c r="I6" s="101">
        <v>424</v>
      </c>
      <c r="J6" s="9">
        <f t="shared" si="3"/>
        <v>364</v>
      </c>
      <c r="K6" s="100">
        <v>2</v>
      </c>
      <c r="L6" s="106">
        <v>8.3</v>
      </c>
      <c r="M6" s="23">
        <f t="shared" si="4"/>
        <v>393</v>
      </c>
    </row>
    <row r="7" spans="1:13" ht="15">
      <c r="A7" s="97">
        <v>3</v>
      </c>
      <c r="B7" s="48" t="s">
        <v>15</v>
      </c>
      <c r="C7" s="49"/>
      <c r="D7" s="7">
        <f t="shared" si="0"/>
        <v>1152</v>
      </c>
      <c r="E7" s="8">
        <v>0</v>
      </c>
      <c r="F7" s="9">
        <f t="shared" si="1"/>
        <v>0</v>
      </c>
      <c r="G7" s="103">
        <v>7.8</v>
      </c>
      <c r="H7" s="11">
        <f t="shared" si="2"/>
        <v>547</v>
      </c>
      <c r="I7" s="101">
        <v>363</v>
      </c>
      <c r="J7" s="9">
        <f t="shared" si="3"/>
        <v>227</v>
      </c>
      <c r="K7" s="100">
        <v>2</v>
      </c>
      <c r="L7" s="106">
        <v>9.5</v>
      </c>
      <c r="M7" s="23">
        <f t="shared" si="4"/>
        <v>378</v>
      </c>
    </row>
    <row r="8" spans="1:13" ht="15">
      <c r="A8" s="97">
        <v>4</v>
      </c>
      <c r="B8" s="48" t="s">
        <v>13</v>
      </c>
      <c r="C8" s="49"/>
      <c r="D8" s="7">
        <f t="shared" si="0"/>
        <v>1145</v>
      </c>
      <c r="E8" s="8">
        <v>0</v>
      </c>
      <c r="F8" s="9">
        <f t="shared" si="1"/>
        <v>0</v>
      </c>
      <c r="G8" s="103">
        <v>7.7</v>
      </c>
      <c r="H8" s="11">
        <f t="shared" si="2"/>
        <v>578</v>
      </c>
      <c r="I8" s="101">
        <v>390</v>
      </c>
      <c r="J8" s="9">
        <f t="shared" si="3"/>
        <v>285</v>
      </c>
      <c r="K8" s="100">
        <v>2</v>
      </c>
      <c r="L8" s="106">
        <v>17.5</v>
      </c>
      <c r="M8" s="23">
        <f t="shared" si="4"/>
        <v>282</v>
      </c>
    </row>
    <row r="9" spans="1:13" ht="15">
      <c r="A9" s="97">
        <v>5</v>
      </c>
      <c r="B9" s="48" t="s">
        <v>14</v>
      </c>
      <c r="C9" s="49"/>
      <c r="D9" s="7">
        <f t="shared" si="0"/>
        <v>939</v>
      </c>
      <c r="E9" s="8">
        <v>0</v>
      </c>
      <c r="F9" s="9">
        <f t="shared" si="1"/>
        <v>0</v>
      </c>
      <c r="G9" s="103">
        <v>8.2</v>
      </c>
      <c r="H9" s="11">
        <f t="shared" si="2"/>
        <v>429</v>
      </c>
      <c r="I9" s="101">
        <v>363</v>
      </c>
      <c r="J9" s="9">
        <f t="shared" si="3"/>
        <v>227</v>
      </c>
      <c r="K9" s="99">
        <v>2</v>
      </c>
      <c r="L9" s="105">
        <v>17.4</v>
      </c>
      <c r="M9" s="23">
        <f t="shared" si="4"/>
        <v>283</v>
      </c>
    </row>
    <row r="10" spans="1:13" ht="15">
      <c r="A10" s="97">
        <v>6</v>
      </c>
      <c r="B10" s="48" t="s">
        <v>17</v>
      </c>
      <c r="C10" s="49"/>
      <c r="D10" s="7">
        <f t="shared" si="0"/>
        <v>892</v>
      </c>
      <c r="E10" s="8">
        <v>0</v>
      </c>
      <c r="F10" s="9">
        <f t="shared" si="1"/>
        <v>0</v>
      </c>
      <c r="G10" s="103">
        <v>8.7</v>
      </c>
      <c r="H10" s="11">
        <f t="shared" si="2"/>
        <v>300</v>
      </c>
      <c r="I10" s="101">
        <v>376</v>
      </c>
      <c r="J10" s="9">
        <f t="shared" si="3"/>
        <v>254</v>
      </c>
      <c r="K10" s="99">
        <v>2</v>
      </c>
      <c r="L10" s="105">
        <v>12.7</v>
      </c>
      <c r="M10" s="23">
        <f t="shared" si="4"/>
        <v>338</v>
      </c>
    </row>
    <row r="11" spans="1:13" ht="15">
      <c r="A11" s="97">
        <v>7</v>
      </c>
      <c r="B11" s="48" t="s">
        <v>21</v>
      </c>
      <c r="C11" s="49"/>
      <c r="D11" s="7">
        <f t="shared" si="0"/>
        <v>890</v>
      </c>
      <c r="E11" s="8">
        <v>0</v>
      </c>
      <c r="F11" s="9">
        <f t="shared" si="1"/>
        <v>0</v>
      </c>
      <c r="G11" s="103">
        <v>8.4</v>
      </c>
      <c r="H11" s="11">
        <f t="shared" si="2"/>
        <v>375</v>
      </c>
      <c r="I11" s="101">
        <v>335</v>
      </c>
      <c r="J11" s="9">
        <f t="shared" si="3"/>
        <v>170</v>
      </c>
      <c r="K11" s="100">
        <v>2</v>
      </c>
      <c r="L11" s="106">
        <v>12.1</v>
      </c>
      <c r="M11" s="23">
        <f t="shared" si="4"/>
        <v>345</v>
      </c>
    </row>
    <row r="12" spans="1:13" ht="15">
      <c r="A12" s="97">
        <v>8</v>
      </c>
      <c r="B12" s="46" t="s">
        <v>20</v>
      </c>
      <c r="C12" s="47"/>
      <c r="D12" s="7">
        <f t="shared" si="0"/>
        <v>792</v>
      </c>
      <c r="E12" s="8">
        <v>0</v>
      </c>
      <c r="F12" s="9">
        <f t="shared" si="1"/>
        <v>0</v>
      </c>
      <c r="G12" s="104">
        <v>8.6</v>
      </c>
      <c r="H12" s="11">
        <f t="shared" si="2"/>
        <v>325</v>
      </c>
      <c r="I12" s="101">
        <v>335</v>
      </c>
      <c r="J12" s="9">
        <f t="shared" si="3"/>
        <v>170</v>
      </c>
      <c r="K12" s="99">
        <v>2</v>
      </c>
      <c r="L12" s="107">
        <v>16.2</v>
      </c>
      <c r="M12" s="23">
        <f t="shared" si="4"/>
        <v>297</v>
      </c>
    </row>
    <row r="13" spans="1:13" ht="15">
      <c r="A13" s="97">
        <v>9</v>
      </c>
      <c r="B13" s="46" t="s">
        <v>23</v>
      </c>
      <c r="C13" s="47"/>
      <c r="D13" s="7">
        <f t="shared" si="0"/>
        <v>735</v>
      </c>
      <c r="E13" s="8">
        <v>0</v>
      </c>
      <c r="F13" s="9">
        <f t="shared" si="1"/>
        <v>0</v>
      </c>
      <c r="G13" s="103">
        <v>8.8</v>
      </c>
      <c r="H13" s="11">
        <f t="shared" si="2"/>
        <v>277</v>
      </c>
      <c r="I13" s="101">
        <v>346</v>
      </c>
      <c r="J13" s="9">
        <f t="shared" si="3"/>
        <v>192</v>
      </c>
      <c r="K13" s="100">
        <v>2</v>
      </c>
      <c r="L13" s="106">
        <v>18.9</v>
      </c>
      <c r="M13" s="23">
        <f t="shared" si="4"/>
        <v>266</v>
      </c>
    </row>
    <row r="14" spans="1:13" ht="15">
      <c r="A14" s="97">
        <v>10</v>
      </c>
      <c r="B14" s="48" t="s">
        <v>19</v>
      </c>
      <c r="C14" s="49"/>
      <c r="D14" s="7">
        <f t="shared" si="0"/>
        <v>663</v>
      </c>
      <c r="E14" s="8">
        <v>0</v>
      </c>
      <c r="F14" s="9">
        <f t="shared" si="1"/>
        <v>0</v>
      </c>
      <c r="G14" s="103">
        <v>8.9</v>
      </c>
      <c r="H14" s="11">
        <f t="shared" si="2"/>
        <v>255</v>
      </c>
      <c r="I14" s="101">
        <v>315</v>
      </c>
      <c r="J14" s="9">
        <f t="shared" si="3"/>
        <v>133</v>
      </c>
      <c r="K14" s="100">
        <v>2</v>
      </c>
      <c r="L14" s="106">
        <v>18.1</v>
      </c>
      <c r="M14" s="23">
        <f t="shared" si="4"/>
        <v>275</v>
      </c>
    </row>
    <row r="15" spans="1:13" ht="15">
      <c r="A15" s="97">
        <v>11</v>
      </c>
      <c r="B15" s="48" t="s">
        <v>22</v>
      </c>
      <c r="C15" s="49"/>
      <c r="D15" s="7">
        <f t="shared" si="0"/>
        <v>652</v>
      </c>
      <c r="E15" s="8">
        <v>0</v>
      </c>
      <c r="F15" s="9">
        <f t="shared" si="1"/>
        <v>0</v>
      </c>
      <c r="G15" s="103">
        <v>8.9</v>
      </c>
      <c r="H15" s="11">
        <f t="shared" si="2"/>
        <v>255</v>
      </c>
      <c r="I15" s="101">
        <v>316</v>
      </c>
      <c r="J15" s="9">
        <f t="shared" si="3"/>
        <v>135</v>
      </c>
      <c r="K15" s="100">
        <v>2</v>
      </c>
      <c r="L15" s="106">
        <v>19.3</v>
      </c>
      <c r="M15" s="23">
        <f t="shared" si="4"/>
        <v>262</v>
      </c>
    </row>
    <row r="16" spans="1:13" ht="15">
      <c r="A16" s="97">
        <v>12</v>
      </c>
      <c r="B16" s="50" t="s">
        <v>29</v>
      </c>
      <c r="C16" s="51"/>
      <c r="D16" s="7">
        <f t="shared" si="0"/>
        <v>638</v>
      </c>
      <c r="E16" s="8">
        <v>0</v>
      </c>
      <c r="F16" s="9">
        <f t="shared" si="1"/>
        <v>0</v>
      </c>
      <c r="G16" s="103">
        <v>8.8</v>
      </c>
      <c r="H16" s="11">
        <f t="shared" si="2"/>
        <v>277</v>
      </c>
      <c r="I16" s="101">
        <v>315</v>
      </c>
      <c r="J16" s="9">
        <f t="shared" si="3"/>
        <v>133</v>
      </c>
      <c r="K16" s="99">
        <v>2</v>
      </c>
      <c r="L16" s="105">
        <v>22.6</v>
      </c>
      <c r="M16" s="23">
        <f t="shared" si="4"/>
        <v>228</v>
      </c>
    </row>
    <row r="17" spans="1:13" ht="15">
      <c r="A17" s="97">
        <v>13</v>
      </c>
      <c r="B17" s="46" t="s">
        <v>18</v>
      </c>
      <c r="C17" s="47"/>
      <c r="D17" s="7">
        <f t="shared" si="0"/>
        <v>610</v>
      </c>
      <c r="E17" s="8">
        <v>0</v>
      </c>
      <c r="F17" s="9">
        <f t="shared" si="1"/>
        <v>0</v>
      </c>
      <c r="G17" s="103">
        <v>8.7</v>
      </c>
      <c r="H17" s="11">
        <f t="shared" si="2"/>
        <v>300</v>
      </c>
      <c r="I17" s="101">
        <v>317</v>
      </c>
      <c r="J17" s="9">
        <f t="shared" si="3"/>
        <v>137</v>
      </c>
      <c r="K17" s="100">
        <v>2</v>
      </c>
      <c r="L17" s="106">
        <v>28.3</v>
      </c>
      <c r="M17" s="23">
        <f t="shared" si="4"/>
        <v>173</v>
      </c>
    </row>
    <row r="18" spans="1:13" ht="15">
      <c r="A18" s="97">
        <v>14</v>
      </c>
      <c r="B18" s="108" t="s">
        <v>25</v>
      </c>
      <c r="C18" s="110"/>
      <c r="D18" s="7">
        <f t="shared" si="0"/>
        <v>569</v>
      </c>
      <c r="E18" s="8">
        <v>0</v>
      </c>
      <c r="F18" s="9">
        <f t="shared" si="1"/>
        <v>0</v>
      </c>
      <c r="G18" s="103">
        <v>9.1</v>
      </c>
      <c r="H18" s="11">
        <f t="shared" si="2"/>
        <v>212</v>
      </c>
      <c r="I18" s="101">
        <v>263</v>
      </c>
      <c r="J18" s="9">
        <f t="shared" si="3"/>
        <v>50</v>
      </c>
      <c r="K18" s="99">
        <v>2</v>
      </c>
      <c r="L18" s="105">
        <v>15.3</v>
      </c>
      <c r="M18" s="23">
        <f t="shared" si="4"/>
        <v>307</v>
      </c>
    </row>
    <row r="19" spans="1:13" ht="15">
      <c r="A19" s="97">
        <v>15</v>
      </c>
      <c r="B19" s="53" t="s">
        <v>16</v>
      </c>
      <c r="C19" s="109"/>
      <c r="D19" s="7">
        <f t="shared" si="0"/>
        <v>561</v>
      </c>
      <c r="E19" s="8">
        <v>0</v>
      </c>
      <c r="F19" s="9">
        <f t="shared" si="1"/>
        <v>0</v>
      </c>
      <c r="G19" s="103">
        <v>8.4</v>
      </c>
      <c r="H19" s="11">
        <f t="shared" si="2"/>
        <v>375</v>
      </c>
      <c r="I19" s="101">
        <v>343</v>
      </c>
      <c r="J19" s="9">
        <f t="shared" si="3"/>
        <v>186</v>
      </c>
      <c r="K19" s="100"/>
      <c r="L19" s="106"/>
      <c r="M19" s="23">
        <f t="shared" si="4"/>
        <v>0</v>
      </c>
    </row>
    <row r="20" spans="1:13" ht="15">
      <c r="A20" s="97">
        <v>16</v>
      </c>
      <c r="B20" s="14" t="s">
        <v>63</v>
      </c>
      <c r="C20" s="45"/>
      <c r="D20" s="7">
        <f t="shared" si="0"/>
        <v>519</v>
      </c>
      <c r="E20" s="8">
        <v>0</v>
      </c>
      <c r="F20" s="9">
        <f t="shared" si="1"/>
        <v>0</v>
      </c>
      <c r="G20" s="103">
        <v>9.2</v>
      </c>
      <c r="H20" s="11">
        <f t="shared" si="2"/>
        <v>193</v>
      </c>
      <c r="I20" s="101">
        <v>306</v>
      </c>
      <c r="J20" s="9">
        <f t="shared" si="3"/>
        <v>117</v>
      </c>
      <c r="K20" s="99">
        <v>2</v>
      </c>
      <c r="L20" s="105">
        <v>24.5</v>
      </c>
      <c r="M20" s="23">
        <f t="shared" si="4"/>
        <v>209</v>
      </c>
    </row>
    <row r="21" spans="1:13" ht="15">
      <c r="A21" s="97">
        <v>17</v>
      </c>
      <c r="B21" s="53" t="s">
        <v>24</v>
      </c>
      <c r="C21" s="54"/>
      <c r="D21" s="7">
        <f t="shared" si="0"/>
        <v>487</v>
      </c>
      <c r="E21" s="8">
        <v>0</v>
      </c>
      <c r="F21" s="9">
        <f t="shared" si="1"/>
        <v>0</v>
      </c>
      <c r="G21" s="103">
        <v>9.2</v>
      </c>
      <c r="H21" s="11">
        <f t="shared" si="2"/>
        <v>193</v>
      </c>
      <c r="I21" s="101">
        <v>310</v>
      </c>
      <c r="J21" s="9">
        <f t="shared" si="3"/>
        <v>124</v>
      </c>
      <c r="K21" s="100">
        <v>2</v>
      </c>
      <c r="L21" s="106">
        <v>28.7</v>
      </c>
      <c r="M21" s="23">
        <f t="shared" si="4"/>
        <v>170</v>
      </c>
    </row>
    <row r="22" spans="1:13" ht="15">
      <c r="A22" s="97">
        <v>18</v>
      </c>
      <c r="B22" s="44" t="s">
        <v>28</v>
      </c>
      <c r="C22" s="55"/>
      <c r="D22" s="7">
        <f t="shared" si="0"/>
        <v>360</v>
      </c>
      <c r="E22" s="8">
        <v>0</v>
      </c>
      <c r="F22" s="9">
        <f t="shared" si="1"/>
        <v>0</v>
      </c>
      <c r="G22" s="103">
        <v>9.3</v>
      </c>
      <c r="H22" s="11">
        <f t="shared" si="2"/>
        <v>174</v>
      </c>
      <c r="I22" s="101">
        <v>282</v>
      </c>
      <c r="J22" s="9">
        <f t="shared" si="3"/>
        <v>78</v>
      </c>
      <c r="K22" s="100">
        <v>2</v>
      </c>
      <c r="L22" s="106">
        <v>36.4</v>
      </c>
      <c r="M22" s="23">
        <f t="shared" si="4"/>
        <v>108</v>
      </c>
    </row>
    <row r="23" spans="1:13" ht="15">
      <c r="A23" s="97">
        <v>19</v>
      </c>
      <c r="B23" s="53" t="s">
        <v>27</v>
      </c>
      <c r="C23" s="54"/>
      <c r="D23" s="7">
        <f t="shared" si="0"/>
        <v>314</v>
      </c>
      <c r="E23" s="8">
        <v>0</v>
      </c>
      <c r="F23" s="9">
        <f t="shared" si="1"/>
        <v>0</v>
      </c>
      <c r="G23" s="103">
        <v>9.6</v>
      </c>
      <c r="H23" s="11">
        <f t="shared" si="2"/>
        <v>122</v>
      </c>
      <c r="I23" s="101">
        <v>269</v>
      </c>
      <c r="J23" s="9">
        <f t="shared" si="3"/>
        <v>59</v>
      </c>
      <c r="K23" s="99">
        <v>2</v>
      </c>
      <c r="L23" s="105">
        <v>33.1</v>
      </c>
      <c r="M23" s="23">
        <f t="shared" si="4"/>
        <v>133</v>
      </c>
    </row>
    <row r="24" spans="1:13" ht="15.75" thickBot="1">
      <c r="A24" s="160">
        <v>20</v>
      </c>
      <c r="B24" s="161" t="s">
        <v>26</v>
      </c>
      <c r="C24" s="162"/>
      <c r="D24" s="163">
        <f t="shared" si="0"/>
        <v>212</v>
      </c>
      <c r="E24" s="164">
        <v>0</v>
      </c>
      <c r="F24" s="165">
        <f t="shared" si="1"/>
        <v>0</v>
      </c>
      <c r="G24" s="166">
        <v>10.2</v>
      </c>
      <c r="H24" s="167">
        <f t="shared" si="2"/>
        <v>44</v>
      </c>
      <c r="I24" s="168">
        <v>260</v>
      </c>
      <c r="J24" s="165">
        <f t="shared" si="3"/>
        <v>46</v>
      </c>
      <c r="K24" s="169">
        <v>2</v>
      </c>
      <c r="L24" s="170">
        <v>34.6</v>
      </c>
      <c r="M24" s="171">
        <f t="shared" si="4"/>
        <v>122</v>
      </c>
    </row>
    <row r="25" spans="1:13" ht="15">
      <c r="A25" s="90"/>
      <c r="B25" s="76"/>
      <c r="C25" s="77"/>
      <c r="D25" s="69"/>
      <c r="E25" s="72"/>
      <c r="F25" s="60"/>
      <c r="G25" s="72"/>
      <c r="H25" s="62"/>
      <c r="I25" s="61"/>
      <c r="J25" s="60"/>
      <c r="K25" s="69"/>
      <c r="L25" s="91"/>
      <c r="M25" s="64"/>
    </row>
    <row r="26" spans="1:13" ht="15">
      <c r="A26" s="66"/>
      <c r="B26" s="74"/>
      <c r="C26" s="75"/>
      <c r="D26" s="69"/>
      <c r="E26" s="72"/>
      <c r="F26" s="60"/>
      <c r="G26" s="72"/>
      <c r="H26" s="62"/>
      <c r="I26" s="61"/>
      <c r="J26" s="60"/>
      <c r="K26" s="69"/>
      <c r="L26" s="91"/>
      <c r="M26" s="64"/>
    </row>
    <row r="27" spans="1:13" ht="15">
      <c r="A27" s="66"/>
      <c r="B27" s="67"/>
      <c r="C27" s="68"/>
      <c r="D27" s="69"/>
      <c r="E27" s="72"/>
      <c r="F27" s="60"/>
      <c r="G27" s="72"/>
      <c r="H27" s="62"/>
      <c r="I27" s="92"/>
      <c r="J27" s="60"/>
      <c r="K27" s="93"/>
      <c r="L27" s="73"/>
      <c r="M27" s="64"/>
    </row>
    <row r="28" spans="1:13" ht="15">
      <c r="A28" s="66"/>
      <c r="B28" s="74"/>
      <c r="C28" s="75"/>
      <c r="D28" s="69"/>
      <c r="E28" s="72"/>
      <c r="F28" s="60"/>
      <c r="G28" s="72"/>
      <c r="H28" s="62"/>
      <c r="I28" s="61"/>
      <c r="J28" s="60"/>
      <c r="K28" s="69"/>
      <c r="L28" s="91"/>
      <c r="M28" s="64"/>
    </row>
    <row r="29" spans="1:13" ht="15">
      <c r="A29" s="66"/>
      <c r="B29" s="74"/>
      <c r="C29" s="75"/>
      <c r="D29" s="69"/>
      <c r="E29" s="72"/>
      <c r="F29" s="60"/>
      <c r="G29" s="72"/>
      <c r="H29" s="62"/>
      <c r="I29" s="61"/>
      <c r="J29" s="60"/>
      <c r="K29" s="69"/>
      <c r="L29" s="91"/>
      <c r="M29" s="64"/>
    </row>
    <row r="30" spans="1:13" ht="15">
      <c r="A30" s="66"/>
      <c r="B30" s="74"/>
      <c r="C30" s="75"/>
      <c r="D30" s="69"/>
      <c r="E30" s="72"/>
      <c r="F30" s="60"/>
      <c r="G30" s="72"/>
      <c r="H30" s="62"/>
      <c r="I30" s="92"/>
      <c r="J30" s="60"/>
      <c r="K30" s="94"/>
      <c r="L30" s="73"/>
      <c r="M30" s="64"/>
    </row>
    <row r="31" spans="1:13" ht="15">
      <c r="A31" s="66"/>
      <c r="B31" s="74"/>
      <c r="C31" s="75"/>
      <c r="D31" s="69"/>
      <c r="E31" s="72"/>
      <c r="F31" s="60"/>
      <c r="G31" s="72"/>
      <c r="H31" s="62"/>
      <c r="I31" s="61"/>
      <c r="J31" s="60"/>
      <c r="K31" s="69"/>
      <c r="L31" s="91"/>
      <c r="M31" s="64"/>
    </row>
    <row r="32" spans="1:13" ht="15">
      <c r="A32" s="66"/>
      <c r="B32" s="76"/>
      <c r="C32" s="77"/>
      <c r="D32" s="69"/>
      <c r="E32" s="72"/>
      <c r="F32" s="60"/>
      <c r="G32" s="61"/>
      <c r="H32" s="62"/>
      <c r="I32" s="61"/>
      <c r="J32" s="60"/>
      <c r="K32" s="69"/>
      <c r="L32" s="63"/>
      <c r="M32" s="64"/>
    </row>
    <row r="33" spans="1:13" ht="15">
      <c r="A33" s="66"/>
      <c r="B33" s="76"/>
      <c r="C33" s="95"/>
      <c r="D33" s="69"/>
      <c r="E33" s="72"/>
      <c r="F33" s="60"/>
      <c r="G33" s="72"/>
      <c r="H33" s="62"/>
      <c r="I33" s="92"/>
      <c r="J33" s="60"/>
      <c r="K33" s="93"/>
      <c r="L33" s="73"/>
      <c r="M33" s="64"/>
    </row>
    <row r="34" spans="1:13" ht="15">
      <c r="A34" s="66"/>
      <c r="B34" s="76"/>
      <c r="C34" s="95"/>
      <c r="D34" s="69"/>
      <c r="E34" s="72"/>
      <c r="F34" s="60"/>
      <c r="G34" s="72"/>
      <c r="H34" s="62"/>
      <c r="I34" s="92"/>
      <c r="J34" s="60"/>
      <c r="K34" s="93"/>
      <c r="L34" s="73"/>
      <c r="M34" s="64"/>
    </row>
    <row r="35" spans="1:13" ht="15">
      <c r="A35" s="66"/>
      <c r="B35" s="74"/>
      <c r="C35" s="96"/>
      <c r="D35" s="69"/>
      <c r="E35" s="72"/>
      <c r="F35" s="60"/>
      <c r="G35" s="72"/>
      <c r="H35" s="62"/>
      <c r="I35" s="61"/>
      <c r="J35" s="60"/>
      <c r="K35" s="69"/>
      <c r="L35" s="91"/>
      <c r="M35" s="64"/>
    </row>
    <row r="36" spans="1:13" ht="15">
      <c r="A36" s="66"/>
      <c r="B36" s="76"/>
      <c r="C36" s="95"/>
      <c r="D36" s="69"/>
      <c r="E36" s="72"/>
      <c r="F36" s="60"/>
      <c r="G36" s="72"/>
      <c r="H36" s="62"/>
      <c r="I36" s="61"/>
      <c r="J36" s="60"/>
      <c r="K36" s="69"/>
      <c r="L36" s="91"/>
      <c r="M36" s="64"/>
    </row>
    <row r="37" spans="1:13" ht="15">
      <c r="A37" s="66"/>
      <c r="B37" s="76"/>
      <c r="C37" s="95"/>
      <c r="D37" s="69"/>
      <c r="E37" s="72"/>
      <c r="F37" s="60"/>
      <c r="G37" s="72"/>
      <c r="H37" s="62"/>
      <c r="I37" s="92"/>
      <c r="J37" s="60"/>
      <c r="K37" s="93"/>
      <c r="L37" s="73"/>
      <c r="M37" s="64"/>
    </row>
    <row r="38" spans="1:13" ht="15">
      <c r="A38" s="66"/>
      <c r="B38" s="76"/>
      <c r="C38" s="95"/>
      <c r="D38" s="69"/>
      <c r="E38" s="72"/>
      <c r="F38" s="60"/>
      <c r="G38" s="72"/>
      <c r="H38" s="62"/>
      <c r="I38" s="92"/>
      <c r="J38" s="60"/>
      <c r="K38" s="93"/>
      <c r="L38" s="73"/>
      <c r="M38" s="64"/>
    </row>
    <row r="39" spans="1:13" ht="15">
      <c r="A39" s="66"/>
      <c r="B39" s="74"/>
      <c r="C39" s="96"/>
      <c r="D39" s="69"/>
      <c r="E39" s="72"/>
      <c r="F39" s="60"/>
      <c r="G39" s="72"/>
      <c r="H39" s="62"/>
      <c r="I39" s="61"/>
      <c r="J39" s="60"/>
      <c r="K39" s="69"/>
      <c r="L39" s="91"/>
      <c r="M39" s="64"/>
    </row>
    <row r="40" spans="1:13" ht="15">
      <c r="A40" s="66"/>
      <c r="B40" s="76"/>
      <c r="C40" s="95"/>
      <c r="D40" s="69"/>
      <c r="E40" s="72"/>
      <c r="F40" s="60"/>
      <c r="G40" s="72"/>
      <c r="H40" s="62"/>
      <c r="I40" s="61"/>
      <c r="J40" s="60"/>
      <c r="K40" s="69"/>
      <c r="L40" s="91"/>
      <c r="M40" s="64"/>
    </row>
    <row r="41" spans="1:13" ht="15">
      <c r="A41" s="66"/>
      <c r="B41" s="76"/>
      <c r="C41" s="95"/>
      <c r="D41" s="69"/>
      <c r="E41" s="72"/>
      <c r="F41" s="60"/>
      <c r="G41" s="72"/>
      <c r="H41" s="62"/>
      <c r="I41" s="92"/>
      <c r="J41" s="60"/>
      <c r="K41" s="93"/>
      <c r="L41" s="73"/>
      <c r="M41" s="64"/>
    </row>
    <row r="42" spans="1:13" ht="15">
      <c r="A42" s="66"/>
      <c r="B42" s="76"/>
      <c r="C42" s="95"/>
      <c r="D42" s="69"/>
      <c r="E42" s="72"/>
      <c r="F42" s="60"/>
      <c r="G42" s="72"/>
      <c r="H42" s="62"/>
      <c r="I42" s="92"/>
      <c r="J42" s="60"/>
      <c r="K42" s="93"/>
      <c r="L42" s="73"/>
      <c r="M42" s="64"/>
    </row>
    <row r="43" spans="1:13" ht="15">
      <c r="A43" s="66"/>
      <c r="B43" s="74"/>
      <c r="C43" s="96"/>
      <c r="D43" s="69"/>
      <c r="E43" s="72"/>
      <c r="F43" s="60"/>
      <c r="G43" s="72"/>
      <c r="H43" s="62"/>
      <c r="I43" s="61"/>
      <c r="J43" s="60"/>
      <c r="K43" s="69"/>
      <c r="L43" s="91"/>
      <c r="M43" s="64"/>
    </row>
    <row r="44" spans="1:13" ht="15">
      <c r="A44" s="66"/>
      <c r="B44" s="76"/>
      <c r="C44" s="95"/>
      <c r="D44" s="69"/>
      <c r="E44" s="72"/>
      <c r="F44" s="60"/>
      <c r="G44" s="72"/>
      <c r="H44" s="62"/>
      <c r="I44" s="61"/>
      <c r="J44" s="60"/>
      <c r="K44" s="69"/>
      <c r="L44" s="91"/>
      <c r="M44" s="64"/>
    </row>
    <row r="45" spans="1:13" ht="15">
      <c r="A45" s="66"/>
      <c r="B45" s="76"/>
      <c r="C45" s="95"/>
      <c r="D45" s="69"/>
      <c r="E45" s="72"/>
      <c r="F45" s="60"/>
      <c r="G45" s="72"/>
      <c r="H45" s="62"/>
      <c r="I45" s="92"/>
      <c r="J45" s="60"/>
      <c r="K45" s="93"/>
      <c r="L45" s="73"/>
      <c r="M45" s="64"/>
    </row>
  </sheetData>
  <sheetProtection/>
  <mergeCells count="2">
    <mergeCell ref="B2:M3"/>
    <mergeCell ref="K4:L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6.8515625" style="0" customWidth="1"/>
    <col min="2" max="2" width="20.421875" style="0" customWidth="1"/>
    <col min="3" max="3" width="11.57421875" style="0" customWidth="1"/>
    <col min="4" max="4" width="9.00390625" style="0" customWidth="1"/>
    <col min="6" max="6" width="8.140625" style="0" customWidth="1"/>
    <col min="8" max="8" width="8.00390625" style="0" customWidth="1"/>
    <col min="9" max="9" width="6.7109375" style="0" customWidth="1"/>
    <col min="11" max="11" width="7.28125" style="0" customWidth="1"/>
    <col min="12" max="12" width="7.140625" style="0" customWidth="1"/>
    <col min="13" max="13" width="5.57421875" style="0" customWidth="1"/>
    <col min="14" max="14" width="6.421875" style="0" customWidth="1"/>
    <col min="15" max="15" width="7.421875" style="0" customWidth="1"/>
  </cols>
  <sheetData>
    <row r="2" spans="1:15" ht="20.25">
      <c r="A2" s="158" t="s">
        <v>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.75" thickBot="1">
      <c r="A3" s="28"/>
      <c r="B3" s="29"/>
      <c r="C3" s="30"/>
      <c r="D3" s="28"/>
      <c r="E3" s="31"/>
      <c r="F3" s="25"/>
      <c r="G3" s="31"/>
      <c r="H3" s="25"/>
      <c r="I3" s="31"/>
      <c r="J3" s="25"/>
      <c r="K3" s="31"/>
      <c r="L3" s="25"/>
      <c r="M3" s="32"/>
      <c r="N3" s="31"/>
      <c r="O3" s="25"/>
    </row>
    <row r="4" spans="1:15" ht="60" thickBot="1">
      <c r="A4" s="1" t="s">
        <v>1</v>
      </c>
      <c r="B4" s="2" t="s">
        <v>2</v>
      </c>
      <c r="C4" s="4" t="s">
        <v>3</v>
      </c>
      <c r="D4" s="4" t="s">
        <v>4</v>
      </c>
      <c r="E4" s="33" t="s">
        <v>9</v>
      </c>
      <c r="F4" s="34" t="s">
        <v>6</v>
      </c>
      <c r="G4" s="33" t="s">
        <v>5</v>
      </c>
      <c r="H4" s="34" t="s">
        <v>6</v>
      </c>
      <c r="I4" s="5" t="s">
        <v>10</v>
      </c>
      <c r="J4" s="4" t="s">
        <v>6</v>
      </c>
      <c r="K4" s="5" t="s">
        <v>7</v>
      </c>
      <c r="L4" s="4" t="s">
        <v>6</v>
      </c>
      <c r="M4" s="156" t="s">
        <v>11</v>
      </c>
      <c r="N4" s="157"/>
      <c r="O4" s="79" t="s">
        <v>6</v>
      </c>
    </row>
    <row r="5" spans="1:15" ht="15">
      <c r="A5" s="15">
        <v>1</v>
      </c>
      <c r="B5" s="136" t="s">
        <v>44</v>
      </c>
      <c r="C5" s="137"/>
      <c r="D5" s="16">
        <f aca="true" t="shared" si="0" ref="D5:D19">F5+H5+J5+L5+O5</f>
        <v>1643</v>
      </c>
      <c r="E5" s="138">
        <v>0</v>
      </c>
      <c r="F5" s="139">
        <f aca="true" t="shared" si="1" ref="F5:F19">IF(E5&lt;&gt;0,INT(20.0479*(17-E5)^1.835),0)</f>
        <v>0</v>
      </c>
      <c r="G5" s="140">
        <v>0</v>
      </c>
      <c r="H5" s="139">
        <f aca="true" t="shared" si="2" ref="H5:H19">IF(G5&lt;&gt;0,INT(7.86*(G5-8)^1.1),0)</f>
        <v>0</v>
      </c>
      <c r="I5" s="141">
        <v>8.6</v>
      </c>
      <c r="J5" s="19">
        <f aca="true" t="shared" si="3" ref="J5:J19">IF(I5&lt;&gt;0,INT(46.0849*(13-I5)^1.81),0)</f>
        <v>673</v>
      </c>
      <c r="K5" s="141">
        <v>423</v>
      </c>
      <c r="L5" s="18">
        <f aca="true" t="shared" si="4" ref="L5:L19">IF(K5&lt;&gt;0,INT(0.188807*(K5-210)^1.41),0)</f>
        <v>362</v>
      </c>
      <c r="M5" s="142">
        <v>2</v>
      </c>
      <c r="N5" s="143">
        <v>37</v>
      </c>
      <c r="O5" s="21">
        <f aca="true" t="shared" si="5" ref="O5:O19">IF(M5+N5&lt;&gt;0,INT(0.11193*(254-((M5*60)+N5))^1.88),0)</f>
        <v>608</v>
      </c>
    </row>
    <row r="6" spans="1:15" ht="15">
      <c r="A6" s="22">
        <v>2</v>
      </c>
      <c r="B6" s="53" t="s">
        <v>47</v>
      </c>
      <c r="C6" s="54"/>
      <c r="D6" s="7">
        <f t="shared" si="0"/>
        <v>1296</v>
      </c>
      <c r="E6" s="35">
        <v>0</v>
      </c>
      <c r="F6" s="13">
        <f t="shared" si="1"/>
        <v>0</v>
      </c>
      <c r="G6" s="36">
        <v>0</v>
      </c>
      <c r="H6" s="13">
        <f t="shared" si="2"/>
        <v>0</v>
      </c>
      <c r="I6" s="8">
        <v>9</v>
      </c>
      <c r="J6" s="11">
        <f t="shared" si="3"/>
        <v>566</v>
      </c>
      <c r="K6" s="10">
        <v>445</v>
      </c>
      <c r="L6" s="9">
        <f t="shared" si="4"/>
        <v>416</v>
      </c>
      <c r="M6" s="7">
        <v>3</v>
      </c>
      <c r="N6" s="27">
        <v>5.7</v>
      </c>
      <c r="O6" s="23">
        <f t="shared" si="5"/>
        <v>314</v>
      </c>
    </row>
    <row r="7" spans="1:15" ht="15">
      <c r="A7" s="22">
        <v>3</v>
      </c>
      <c r="B7" s="14" t="s">
        <v>45</v>
      </c>
      <c r="C7" s="52"/>
      <c r="D7" s="7">
        <f t="shared" si="0"/>
        <v>1251</v>
      </c>
      <c r="E7" s="35">
        <v>0</v>
      </c>
      <c r="F7" s="13">
        <f t="shared" si="1"/>
        <v>0</v>
      </c>
      <c r="G7" s="36">
        <v>0</v>
      </c>
      <c r="H7" s="13">
        <f t="shared" si="2"/>
        <v>0</v>
      </c>
      <c r="I7" s="8">
        <v>8.9</v>
      </c>
      <c r="J7" s="11">
        <f t="shared" si="3"/>
        <v>592</v>
      </c>
      <c r="K7" s="10">
        <v>420</v>
      </c>
      <c r="L7" s="9">
        <f t="shared" si="4"/>
        <v>355</v>
      </c>
      <c r="M7" s="7">
        <v>3</v>
      </c>
      <c r="N7" s="27">
        <v>6.9</v>
      </c>
      <c r="O7" s="23">
        <f t="shared" si="5"/>
        <v>304</v>
      </c>
    </row>
    <row r="8" spans="1:15" ht="15">
      <c r="A8" s="22">
        <v>4</v>
      </c>
      <c r="B8" s="53" t="s">
        <v>46</v>
      </c>
      <c r="C8" s="54"/>
      <c r="D8" s="7">
        <f t="shared" si="0"/>
        <v>1222</v>
      </c>
      <c r="E8" s="35">
        <v>0</v>
      </c>
      <c r="F8" s="13">
        <f t="shared" si="1"/>
        <v>0</v>
      </c>
      <c r="G8" s="36">
        <v>0</v>
      </c>
      <c r="H8" s="13">
        <f t="shared" si="2"/>
        <v>0</v>
      </c>
      <c r="I8" s="8">
        <v>8.7</v>
      </c>
      <c r="J8" s="11">
        <f t="shared" si="3"/>
        <v>645</v>
      </c>
      <c r="K8" s="10">
        <v>391</v>
      </c>
      <c r="L8" s="9">
        <f t="shared" si="4"/>
        <v>287</v>
      </c>
      <c r="M8" s="7">
        <v>3</v>
      </c>
      <c r="N8" s="27">
        <v>8.5</v>
      </c>
      <c r="O8" s="23">
        <f t="shared" si="5"/>
        <v>290</v>
      </c>
    </row>
    <row r="9" spans="1:15" ht="15">
      <c r="A9" s="22">
        <v>5</v>
      </c>
      <c r="B9" s="14" t="s">
        <v>49</v>
      </c>
      <c r="C9" s="52"/>
      <c r="D9" s="7">
        <f t="shared" si="0"/>
        <v>1165</v>
      </c>
      <c r="E9" s="35">
        <v>0</v>
      </c>
      <c r="F9" s="13">
        <f t="shared" si="1"/>
        <v>0</v>
      </c>
      <c r="G9" s="36">
        <v>0</v>
      </c>
      <c r="H9" s="13">
        <f t="shared" si="2"/>
        <v>0</v>
      </c>
      <c r="I9" s="8">
        <v>8.7</v>
      </c>
      <c r="J9" s="11">
        <f t="shared" si="3"/>
        <v>645</v>
      </c>
      <c r="K9" s="10">
        <v>344</v>
      </c>
      <c r="L9" s="9">
        <f t="shared" si="4"/>
        <v>188</v>
      </c>
      <c r="M9" s="7">
        <v>3</v>
      </c>
      <c r="N9" s="27">
        <v>3.6</v>
      </c>
      <c r="O9" s="23">
        <f t="shared" si="5"/>
        <v>332</v>
      </c>
    </row>
    <row r="10" spans="1:15" ht="15">
      <c r="A10" s="22">
        <v>6</v>
      </c>
      <c r="B10" s="14" t="s">
        <v>48</v>
      </c>
      <c r="C10" s="52"/>
      <c r="D10" s="7">
        <f t="shared" si="0"/>
        <v>1142</v>
      </c>
      <c r="E10" s="35">
        <v>0</v>
      </c>
      <c r="F10" s="13">
        <f t="shared" si="1"/>
        <v>0</v>
      </c>
      <c r="G10" s="36">
        <v>0</v>
      </c>
      <c r="H10" s="13">
        <f t="shared" si="2"/>
        <v>0</v>
      </c>
      <c r="I10" s="8">
        <v>8.8</v>
      </c>
      <c r="J10" s="11">
        <f t="shared" si="3"/>
        <v>618</v>
      </c>
      <c r="K10" s="10">
        <v>389</v>
      </c>
      <c r="L10" s="9">
        <f t="shared" si="4"/>
        <v>283</v>
      </c>
      <c r="M10" s="7">
        <v>3</v>
      </c>
      <c r="N10" s="27">
        <v>14.6</v>
      </c>
      <c r="O10" s="23">
        <f t="shared" si="5"/>
        <v>241</v>
      </c>
    </row>
    <row r="11" spans="1:15" ht="15">
      <c r="A11" s="22">
        <v>7</v>
      </c>
      <c r="B11" s="14" t="s">
        <v>52</v>
      </c>
      <c r="C11" s="52"/>
      <c r="D11" s="7">
        <f t="shared" si="0"/>
        <v>1035</v>
      </c>
      <c r="E11" s="35">
        <v>0</v>
      </c>
      <c r="F11" s="13">
        <f t="shared" si="1"/>
        <v>0</v>
      </c>
      <c r="G11" s="36">
        <v>0</v>
      </c>
      <c r="H11" s="13">
        <f t="shared" si="2"/>
        <v>0</v>
      </c>
      <c r="I11" s="8">
        <v>9.2</v>
      </c>
      <c r="J11" s="11">
        <f t="shared" si="3"/>
        <v>516</v>
      </c>
      <c r="K11" s="10">
        <v>381</v>
      </c>
      <c r="L11" s="9">
        <f t="shared" si="4"/>
        <v>265</v>
      </c>
      <c r="M11" s="7">
        <v>3</v>
      </c>
      <c r="N11" s="27">
        <v>13</v>
      </c>
      <c r="O11" s="23">
        <f t="shared" si="5"/>
        <v>254</v>
      </c>
    </row>
    <row r="12" spans="1:15" ht="15">
      <c r="A12" s="22">
        <v>8</v>
      </c>
      <c r="B12" s="44" t="s">
        <v>56</v>
      </c>
      <c r="C12" s="55"/>
      <c r="D12" s="7">
        <f t="shared" si="0"/>
        <v>1035</v>
      </c>
      <c r="E12" s="35">
        <v>0</v>
      </c>
      <c r="F12" s="13">
        <f t="shared" si="1"/>
        <v>0</v>
      </c>
      <c r="G12" s="36">
        <v>0</v>
      </c>
      <c r="H12" s="13">
        <f t="shared" si="2"/>
        <v>0</v>
      </c>
      <c r="I12" s="8">
        <v>9.9</v>
      </c>
      <c r="J12" s="11">
        <f t="shared" si="3"/>
        <v>357</v>
      </c>
      <c r="K12" s="10">
        <v>322</v>
      </c>
      <c r="L12" s="9">
        <f t="shared" si="4"/>
        <v>146</v>
      </c>
      <c r="M12" s="7">
        <v>2</v>
      </c>
      <c r="N12" s="27">
        <v>43.6</v>
      </c>
      <c r="O12" s="23">
        <f t="shared" si="5"/>
        <v>532</v>
      </c>
    </row>
    <row r="13" spans="1:15" ht="15">
      <c r="A13" s="22">
        <v>9</v>
      </c>
      <c r="B13" s="14" t="s">
        <v>54</v>
      </c>
      <c r="C13" s="52"/>
      <c r="D13" s="7">
        <f t="shared" si="0"/>
        <v>986</v>
      </c>
      <c r="E13" s="35">
        <v>0</v>
      </c>
      <c r="F13" s="13">
        <f t="shared" si="1"/>
        <v>0</v>
      </c>
      <c r="G13" s="36">
        <v>0</v>
      </c>
      <c r="H13" s="13">
        <f t="shared" si="2"/>
        <v>0</v>
      </c>
      <c r="I13" s="8">
        <v>9.4</v>
      </c>
      <c r="J13" s="11">
        <f t="shared" si="3"/>
        <v>468</v>
      </c>
      <c r="K13" s="10">
        <v>382</v>
      </c>
      <c r="L13" s="9">
        <f t="shared" si="4"/>
        <v>267</v>
      </c>
      <c r="M13" s="7">
        <v>3</v>
      </c>
      <c r="N13" s="27">
        <v>13.4</v>
      </c>
      <c r="O13" s="23">
        <f t="shared" si="5"/>
        <v>251</v>
      </c>
    </row>
    <row r="14" spans="1:15" ht="15">
      <c r="A14" s="22">
        <v>10</v>
      </c>
      <c r="B14" s="14" t="s">
        <v>55</v>
      </c>
      <c r="C14" s="52"/>
      <c r="D14" s="7">
        <f t="shared" si="0"/>
        <v>836</v>
      </c>
      <c r="E14" s="35">
        <v>0</v>
      </c>
      <c r="F14" s="13">
        <f t="shared" si="1"/>
        <v>0</v>
      </c>
      <c r="G14" s="36">
        <v>0</v>
      </c>
      <c r="H14" s="13">
        <f t="shared" si="2"/>
        <v>0</v>
      </c>
      <c r="I14" s="8">
        <v>10</v>
      </c>
      <c r="J14" s="11">
        <f t="shared" si="3"/>
        <v>336</v>
      </c>
      <c r="K14" s="10">
        <v>374</v>
      </c>
      <c r="L14" s="9">
        <f t="shared" si="4"/>
        <v>250</v>
      </c>
      <c r="M14" s="7">
        <v>3</v>
      </c>
      <c r="N14" s="27">
        <v>13.5</v>
      </c>
      <c r="O14" s="23">
        <f t="shared" si="5"/>
        <v>250</v>
      </c>
    </row>
    <row r="15" spans="1:15" ht="15">
      <c r="A15" s="22">
        <v>11</v>
      </c>
      <c r="B15" s="53" t="s">
        <v>53</v>
      </c>
      <c r="C15" s="54"/>
      <c r="D15" s="7">
        <f t="shared" si="0"/>
        <v>722</v>
      </c>
      <c r="E15" s="35">
        <v>0</v>
      </c>
      <c r="F15" s="13">
        <f t="shared" si="1"/>
        <v>0</v>
      </c>
      <c r="G15" s="36">
        <v>0</v>
      </c>
      <c r="H15" s="13">
        <f t="shared" si="2"/>
        <v>0</v>
      </c>
      <c r="I15" s="8">
        <v>9.9</v>
      </c>
      <c r="J15" s="11">
        <f t="shared" si="3"/>
        <v>357</v>
      </c>
      <c r="K15" s="10">
        <v>308</v>
      </c>
      <c r="L15" s="9">
        <f t="shared" si="4"/>
        <v>121</v>
      </c>
      <c r="M15" s="7">
        <v>3</v>
      </c>
      <c r="N15" s="27">
        <v>14.2</v>
      </c>
      <c r="O15" s="23">
        <f t="shared" si="5"/>
        <v>244</v>
      </c>
    </row>
    <row r="16" spans="1:15" ht="15">
      <c r="A16" s="22">
        <v>12</v>
      </c>
      <c r="B16" s="53" t="s">
        <v>64</v>
      </c>
      <c r="C16" s="54"/>
      <c r="D16" s="7">
        <f t="shared" si="0"/>
        <v>536</v>
      </c>
      <c r="E16" s="35">
        <v>0</v>
      </c>
      <c r="F16" s="13">
        <f t="shared" si="1"/>
        <v>0</v>
      </c>
      <c r="G16" s="36">
        <v>0</v>
      </c>
      <c r="H16" s="13">
        <f t="shared" si="2"/>
        <v>0</v>
      </c>
      <c r="I16" s="8">
        <v>10.1</v>
      </c>
      <c r="J16" s="11">
        <f t="shared" si="3"/>
        <v>316</v>
      </c>
      <c r="K16" s="10">
        <v>360</v>
      </c>
      <c r="L16" s="9">
        <f t="shared" si="4"/>
        <v>220</v>
      </c>
      <c r="M16" s="7"/>
      <c r="N16" s="27"/>
      <c r="O16" s="23">
        <f t="shared" si="5"/>
        <v>0</v>
      </c>
    </row>
    <row r="17" spans="1:15" ht="15">
      <c r="A17" s="22">
        <v>13</v>
      </c>
      <c r="B17" s="53" t="s">
        <v>50</v>
      </c>
      <c r="C17" s="54"/>
      <c r="D17" s="7">
        <f t="shared" si="0"/>
        <v>441</v>
      </c>
      <c r="E17" s="35">
        <v>0</v>
      </c>
      <c r="F17" s="13">
        <f t="shared" si="1"/>
        <v>0</v>
      </c>
      <c r="G17" s="36">
        <v>0</v>
      </c>
      <c r="H17" s="13">
        <f t="shared" si="2"/>
        <v>0</v>
      </c>
      <c r="I17" s="8">
        <v>10.3</v>
      </c>
      <c r="J17" s="11">
        <f t="shared" si="3"/>
        <v>278</v>
      </c>
      <c r="K17" s="10">
        <v>331</v>
      </c>
      <c r="L17" s="9">
        <f t="shared" si="4"/>
        <v>163</v>
      </c>
      <c r="M17" s="7"/>
      <c r="N17" s="27"/>
      <c r="O17" s="23">
        <f t="shared" si="5"/>
        <v>0</v>
      </c>
    </row>
    <row r="18" spans="1:15" ht="15">
      <c r="A18" s="22">
        <v>14</v>
      </c>
      <c r="B18" s="53" t="s">
        <v>65</v>
      </c>
      <c r="C18" s="54"/>
      <c r="D18" s="7">
        <f t="shared" si="0"/>
        <v>357</v>
      </c>
      <c r="E18" s="35">
        <v>0</v>
      </c>
      <c r="F18" s="13">
        <f t="shared" si="1"/>
        <v>0</v>
      </c>
      <c r="G18" s="36">
        <v>0</v>
      </c>
      <c r="H18" s="13">
        <f t="shared" si="2"/>
        <v>0</v>
      </c>
      <c r="I18" s="8">
        <v>9.9</v>
      </c>
      <c r="J18" s="11">
        <f t="shared" si="3"/>
        <v>357</v>
      </c>
      <c r="K18" s="10">
        <v>0</v>
      </c>
      <c r="L18" s="9">
        <f t="shared" si="4"/>
        <v>0</v>
      </c>
      <c r="M18" s="7"/>
      <c r="N18" s="27"/>
      <c r="O18" s="23">
        <f t="shared" si="5"/>
        <v>0</v>
      </c>
    </row>
    <row r="19" spans="1:15" ht="15.75" thickBot="1">
      <c r="A19" s="24">
        <v>15</v>
      </c>
      <c r="B19" s="113" t="s">
        <v>51</v>
      </c>
      <c r="C19" s="144"/>
      <c r="D19" s="80">
        <f t="shared" si="0"/>
        <v>308</v>
      </c>
      <c r="E19" s="81">
        <v>0</v>
      </c>
      <c r="F19" s="82">
        <f t="shared" si="1"/>
        <v>0</v>
      </c>
      <c r="G19" s="83">
        <v>0</v>
      </c>
      <c r="H19" s="82">
        <f t="shared" si="2"/>
        <v>0</v>
      </c>
      <c r="I19" s="84"/>
      <c r="J19" s="85">
        <f t="shared" si="3"/>
        <v>0</v>
      </c>
      <c r="K19" s="86">
        <v>400</v>
      </c>
      <c r="L19" s="87">
        <f t="shared" si="4"/>
        <v>308</v>
      </c>
      <c r="M19" s="80"/>
      <c r="N19" s="88"/>
      <c r="O19" s="89">
        <f t="shared" si="5"/>
        <v>0</v>
      </c>
    </row>
    <row r="20" spans="1:15" ht="15">
      <c r="A20" s="66"/>
      <c r="B20" s="67"/>
      <c r="C20" s="68"/>
      <c r="D20" s="69"/>
      <c r="E20" s="70"/>
      <c r="F20" s="64"/>
      <c r="G20" s="71"/>
      <c r="H20" s="64"/>
      <c r="I20" s="72"/>
      <c r="J20" s="62"/>
      <c r="K20" s="61"/>
      <c r="L20" s="60"/>
      <c r="M20" s="69"/>
      <c r="N20" s="73"/>
      <c r="O20" s="64"/>
    </row>
    <row r="21" spans="1:15" ht="15">
      <c r="A21" s="66"/>
      <c r="B21" s="74"/>
      <c r="C21" s="75"/>
      <c r="D21" s="69"/>
      <c r="E21" s="70"/>
      <c r="F21" s="64"/>
      <c r="G21" s="71"/>
      <c r="H21" s="64"/>
      <c r="I21" s="72"/>
      <c r="J21" s="62"/>
      <c r="K21" s="61"/>
      <c r="L21" s="60"/>
      <c r="M21" s="69"/>
      <c r="N21" s="73"/>
      <c r="O21" s="64"/>
    </row>
    <row r="22" spans="1:15" ht="15">
      <c r="A22" s="66"/>
      <c r="B22" s="67"/>
      <c r="C22" s="68"/>
      <c r="D22" s="69"/>
      <c r="E22" s="70"/>
      <c r="F22" s="64"/>
      <c r="G22" s="71"/>
      <c r="H22" s="64"/>
      <c r="I22" s="72"/>
      <c r="J22" s="62"/>
      <c r="K22" s="61"/>
      <c r="L22" s="60"/>
      <c r="M22" s="69"/>
      <c r="N22" s="73"/>
      <c r="O22" s="64"/>
    </row>
    <row r="23" spans="1:15" ht="15">
      <c r="A23" s="66"/>
      <c r="B23" s="76"/>
      <c r="C23" s="77"/>
      <c r="D23" s="69"/>
      <c r="E23" s="70"/>
      <c r="F23" s="64"/>
      <c r="G23" s="71"/>
      <c r="H23" s="64"/>
      <c r="I23" s="72"/>
      <c r="J23" s="62"/>
      <c r="K23" s="61"/>
      <c r="L23" s="60"/>
      <c r="M23" s="69"/>
      <c r="N23" s="73"/>
      <c r="O23" s="64"/>
    </row>
    <row r="24" spans="1:15" ht="15">
      <c r="A24" s="66"/>
      <c r="B24" s="78"/>
      <c r="C24" s="68"/>
      <c r="D24" s="69"/>
      <c r="E24" s="70"/>
      <c r="F24" s="64"/>
      <c r="G24" s="71"/>
      <c r="H24" s="64"/>
      <c r="I24" s="72"/>
      <c r="J24" s="62"/>
      <c r="K24" s="61"/>
      <c r="L24" s="60"/>
      <c r="M24" s="69"/>
      <c r="N24" s="73"/>
      <c r="O24" s="64"/>
    </row>
    <row r="25" spans="1:15" ht="15">
      <c r="A25" s="66"/>
      <c r="B25" s="67"/>
      <c r="C25" s="68"/>
      <c r="D25" s="69"/>
      <c r="E25" s="70"/>
      <c r="F25" s="64"/>
      <c r="G25" s="71"/>
      <c r="H25" s="64"/>
      <c r="I25" s="72"/>
      <c r="J25" s="62"/>
      <c r="K25" s="61"/>
      <c r="L25" s="60"/>
      <c r="M25" s="69"/>
      <c r="N25" s="73"/>
      <c r="O25" s="64"/>
    </row>
    <row r="26" spans="1:15" ht="15">
      <c r="A26" s="66"/>
      <c r="B26" s="67"/>
      <c r="C26" s="68"/>
      <c r="D26" s="69"/>
      <c r="E26" s="70"/>
      <c r="F26" s="64"/>
      <c r="G26" s="71"/>
      <c r="H26" s="64"/>
      <c r="I26" s="72"/>
      <c r="J26" s="62"/>
      <c r="K26" s="61"/>
      <c r="L26" s="60"/>
      <c r="M26" s="69"/>
      <c r="N26" s="73"/>
      <c r="O26" s="64"/>
    </row>
    <row r="27" spans="1:15" ht="15">
      <c r="A27" s="66"/>
      <c r="B27" s="67"/>
      <c r="C27" s="68"/>
      <c r="D27" s="69"/>
      <c r="E27" s="70"/>
      <c r="F27" s="64"/>
      <c r="G27" s="71"/>
      <c r="H27" s="64"/>
      <c r="I27" s="72"/>
      <c r="J27" s="62"/>
      <c r="K27" s="61"/>
      <c r="L27" s="60"/>
      <c r="M27" s="69"/>
      <c r="N27" s="73"/>
      <c r="O27" s="64"/>
    </row>
    <row r="28" spans="1:15" ht="15">
      <c r="A28" s="66"/>
      <c r="B28" s="67"/>
      <c r="C28" s="68"/>
      <c r="D28" s="69"/>
      <c r="E28" s="70"/>
      <c r="F28" s="64"/>
      <c r="G28" s="71"/>
      <c r="H28" s="64"/>
      <c r="I28" s="72"/>
      <c r="J28" s="62"/>
      <c r="K28" s="61"/>
      <c r="L28" s="60"/>
      <c r="M28" s="69"/>
      <c r="N28" s="73"/>
      <c r="O28" s="64"/>
    </row>
    <row r="29" spans="1:15" ht="15">
      <c r="A29" s="66"/>
      <c r="B29" s="76"/>
      <c r="C29" s="77"/>
      <c r="D29" s="69"/>
      <c r="E29" s="70"/>
      <c r="F29" s="64"/>
      <c r="G29" s="71"/>
      <c r="H29" s="64"/>
      <c r="I29" s="72"/>
      <c r="J29" s="62"/>
      <c r="K29" s="61"/>
      <c r="L29" s="60"/>
      <c r="M29" s="69"/>
      <c r="N29" s="73"/>
      <c r="O29" s="64"/>
    </row>
    <row r="30" spans="1:15" ht="15">
      <c r="A30" s="66"/>
      <c r="B30" s="74"/>
      <c r="C30" s="75"/>
      <c r="D30" s="69"/>
      <c r="E30" s="70"/>
      <c r="F30" s="64"/>
      <c r="G30" s="71"/>
      <c r="H30" s="64"/>
      <c r="I30" s="72"/>
      <c r="J30" s="62"/>
      <c r="K30" s="61"/>
      <c r="L30" s="60"/>
      <c r="M30" s="69"/>
      <c r="N30" s="73"/>
      <c r="O30" s="64"/>
    </row>
    <row r="31" spans="1:15" ht="15">
      <c r="A31" s="66"/>
      <c r="B31" s="67"/>
      <c r="C31" s="68"/>
      <c r="D31" s="69"/>
      <c r="E31" s="70"/>
      <c r="F31" s="64"/>
      <c r="G31" s="71"/>
      <c r="H31" s="64"/>
      <c r="I31" s="72"/>
      <c r="J31" s="62"/>
      <c r="K31" s="61"/>
      <c r="L31" s="60"/>
      <c r="M31" s="69"/>
      <c r="N31" s="73"/>
      <c r="O31" s="64"/>
    </row>
    <row r="32" spans="1:15" ht="15">
      <c r="A32" s="66"/>
      <c r="B32" s="67"/>
      <c r="C32" s="68"/>
      <c r="D32" s="69"/>
      <c r="E32" s="70"/>
      <c r="F32" s="64"/>
      <c r="G32" s="71"/>
      <c r="H32" s="64"/>
      <c r="I32" s="72"/>
      <c r="J32" s="62"/>
      <c r="K32" s="61"/>
      <c r="L32" s="60"/>
      <c r="M32" s="69"/>
      <c r="N32" s="73"/>
      <c r="O32" s="64"/>
    </row>
  </sheetData>
  <sheetProtection/>
  <mergeCells count="2">
    <mergeCell ref="A2:O2"/>
    <mergeCell ref="M4:N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"/>
  <sheetViews>
    <sheetView zoomScalePageLayoutView="0" workbookViewId="0" topLeftCell="A1">
      <selection activeCell="A10" sqref="A10:IV98"/>
    </sheetView>
  </sheetViews>
  <sheetFormatPr defaultColWidth="9.140625" defaultRowHeight="15"/>
  <cols>
    <col min="1" max="1" width="6.421875" style="0" customWidth="1"/>
    <col min="2" max="2" width="16.7109375" style="0" customWidth="1"/>
    <col min="3" max="3" width="12.421875" style="0" customWidth="1"/>
    <col min="9" max="9" width="8.57421875" style="0" customWidth="1"/>
    <col min="11" max="11" width="8.28125" style="0" customWidth="1"/>
    <col min="13" max="13" width="8.00390625" style="0" customWidth="1"/>
    <col min="14" max="14" width="7.57421875" style="0" customWidth="1"/>
    <col min="15" max="15" width="8.28125" style="0" customWidth="1"/>
  </cols>
  <sheetData>
    <row r="2" spans="1:15" ht="20.25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.75" thickBot="1">
      <c r="A3" s="28"/>
      <c r="B3" s="29"/>
      <c r="C3" s="30"/>
      <c r="D3" s="28"/>
      <c r="E3" s="31"/>
      <c r="F3" s="25"/>
      <c r="G3" s="31"/>
      <c r="H3" s="25"/>
      <c r="I3" s="31"/>
      <c r="J3" s="25"/>
      <c r="K3" s="31"/>
      <c r="L3" s="25"/>
      <c r="M3" s="32"/>
      <c r="N3" s="31"/>
      <c r="O3" s="25"/>
    </row>
    <row r="4" spans="1:15" ht="60" thickBot="1">
      <c r="A4" s="1" t="s">
        <v>1</v>
      </c>
      <c r="B4" s="2" t="s">
        <v>2</v>
      </c>
      <c r="C4" s="4" t="s">
        <v>3</v>
      </c>
      <c r="D4" s="4" t="s">
        <v>4</v>
      </c>
      <c r="E4" s="38" t="s">
        <v>9</v>
      </c>
      <c r="F4" s="39" t="s">
        <v>6</v>
      </c>
      <c r="G4" s="38" t="s">
        <v>5</v>
      </c>
      <c r="H4" s="39" t="s">
        <v>6</v>
      </c>
      <c r="I4" s="5" t="s">
        <v>10</v>
      </c>
      <c r="J4" s="4" t="s">
        <v>6</v>
      </c>
      <c r="K4" s="5" t="s">
        <v>7</v>
      </c>
      <c r="L4" s="4" t="s">
        <v>6</v>
      </c>
      <c r="M4" s="156" t="s">
        <v>11</v>
      </c>
      <c r="N4" s="157"/>
      <c r="O4" s="4" t="s">
        <v>6</v>
      </c>
    </row>
    <row r="5" spans="1:15" ht="15">
      <c r="A5" s="15">
        <v>1</v>
      </c>
      <c r="B5" s="122" t="s">
        <v>57</v>
      </c>
      <c r="C5" s="145"/>
      <c r="D5" s="18">
        <f>F5+H5+J5+L5+O5</f>
        <v>896</v>
      </c>
      <c r="E5" s="146"/>
      <c r="F5" s="147">
        <f>IF(E5&lt;&gt;0,INT(20.5173*(15.5-E5)^1.92),0)</f>
        <v>0</v>
      </c>
      <c r="G5" s="148"/>
      <c r="H5" s="147">
        <f>IF(G5&lt;&gt;0,INT(5.33*(G5-10)^1.1),0)</f>
        <v>0</v>
      </c>
      <c r="I5" s="141">
        <v>8.8</v>
      </c>
      <c r="J5" s="19">
        <f>IF(I5&lt;&gt;0,INT(58.015*(11.5-I5)^1.81),0)</f>
        <v>350</v>
      </c>
      <c r="K5" s="141">
        <v>432</v>
      </c>
      <c r="L5" s="18">
        <f>IF(K5&lt;&gt;0,INT(0.14354*(K5-220)^1.4),0)</f>
        <v>259</v>
      </c>
      <c r="M5" s="142">
        <v>2</v>
      </c>
      <c r="N5" s="143">
        <v>51.5</v>
      </c>
      <c r="O5" s="21">
        <f>IF(M5+N5&lt;&gt;0,INT(0.13279*(235-((M5*60)+N5))^1.85),0)</f>
        <v>287</v>
      </c>
    </row>
    <row r="6" spans="1:15" ht="15">
      <c r="A6" s="22">
        <v>2</v>
      </c>
      <c r="B6" s="48" t="s">
        <v>58</v>
      </c>
      <c r="C6" s="57"/>
      <c r="D6" s="9">
        <f>F6+H6+J6+L6+O6</f>
        <v>708</v>
      </c>
      <c r="E6" s="40"/>
      <c r="F6" s="41">
        <f>IF(E6&lt;&gt;0,INT(20.5173*(15.5-E6)^1.92),0)</f>
        <v>0</v>
      </c>
      <c r="G6" s="42"/>
      <c r="H6" s="41">
        <f>IF(G6&lt;&gt;0,INT(5.33*(G6-10)^1.1),0)</f>
        <v>0</v>
      </c>
      <c r="I6" s="10">
        <v>9.2</v>
      </c>
      <c r="J6" s="11">
        <f>IF(I6&lt;&gt;0,INT(58.015*(11.5-I6)^1.81),0)</f>
        <v>261</v>
      </c>
      <c r="K6" s="10">
        <v>401</v>
      </c>
      <c r="L6" s="9">
        <f>IF(K6&lt;&gt;0,INT(0.14354*(K6-220)^1.4),0)</f>
        <v>207</v>
      </c>
      <c r="M6" s="37">
        <v>2</v>
      </c>
      <c r="N6" s="26">
        <v>57.3</v>
      </c>
      <c r="O6" s="23">
        <f>IF(M6+N6&lt;&gt;0,INT(0.13279*(235-((M6*60)+N6))^1.85),0)</f>
        <v>240</v>
      </c>
    </row>
    <row r="7" spans="1:15" ht="15">
      <c r="A7" s="43">
        <v>3</v>
      </c>
      <c r="B7" s="48" t="s">
        <v>60</v>
      </c>
      <c r="C7" s="57"/>
      <c r="D7" s="9">
        <f>F7+H7+J7+L7+O7</f>
        <v>645</v>
      </c>
      <c r="E7" s="40"/>
      <c r="F7" s="41">
        <f>IF(E7&lt;&gt;0,INT(20.5173*(15.5-E7)^1.92),0)</f>
        <v>0</v>
      </c>
      <c r="G7" s="42"/>
      <c r="H7" s="41">
        <f>IF(G7&lt;&gt;0,INT(5.33*(G7-10)^1.1),0)</f>
        <v>0</v>
      </c>
      <c r="I7" s="10">
        <v>9.3</v>
      </c>
      <c r="J7" s="11">
        <f>IF(I7&lt;&gt;0,INT(58.015*(11.5-I7)^1.81),0)</f>
        <v>241</v>
      </c>
      <c r="K7" s="10">
        <v>377</v>
      </c>
      <c r="L7" s="9">
        <f>IF(K7&lt;&gt;0,INT(0.14354*(K7-220)^1.4),0)</f>
        <v>170</v>
      </c>
      <c r="M7" s="37">
        <v>2</v>
      </c>
      <c r="N7" s="26">
        <v>58.1</v>
      </c>
      <c r="O7" s="23">
        <f>IF(M7+N7&lt;&gt;0,INT(0.13279*(235-((M7*60)+N7))^1.85),0)</f>
        <v>234</v>
      </c>
    </row>
    <row r="8" spans="1:15" ht="15">
      <c r="A8" s="22">
        <v>4</v>
      </c>
      <c r="B8" s="58" t="s">
        <v>59</v>
      </c>
      <c r="C8" s="59"/>
      <c r="D8" s="9">
        <f>F8+H8+J8+L8+O8</f>
        <v>590</v>
      </c>
      <c r="E8" s="40"/>
      <c r="F8" s="41">
        <f>IF(E8&lt;&gt;0,INT(20.5173*(15.5-E8)^1.92),0)</f>
        <v>0</v>
      </c>
      <c r="G8" s="42"/>
      <c r="H8" s="41">
        <f>IF(G8&lt;&gt;0,INT(5.33*(G8-10)^1.1),0)</f>
        <v>0</v>
      </c>
      <c r="I8" s="10">
        <v>9.6</v>
      </c>
      <c r="J8" s="11">
        <f>IF(I8&lt;&gt;0,INT(58.015*(11.5-I8)^1.81),0)</f>
        <v>185</v>
      </c>
      <c r="K8" s="10">
        <v>381</v>
      </c>
      <c r="L8" s="9">
        <f>IF(K8&lt;&gt;0,INT(0.14354*(K8-220)^1.4),0)</f>
        <v>176</v>
      </c>
      <c r="M8" s="37">
        <v>2</v>
      </c>
      <c r="N8" s="26">
        <v>58.8</v>
      </c>
      <c r="O8" s="23">
        <f>IF(M8+N8&lt;&gt;0,INT(0.13279*(235-((M8*60)+N8))^1.85),0)</f>
        <v>229</v>
      </c>
    </row>
    <row r="9" spans="1:15" ht="15.75" thickBot="1">
      <c r="A9" s="24">
        <v>5</v>
      </c>
      <c r="B9" s="124" t="s">
        <v>61</v>
      </c>
      <c r="C9" s="149"/>
      <c r="D9" s="87">
        <f>F9+H9+J9+L9+O9</f>
        <v>546</v>
      </c>
      <c r="E9" s="150"/>
      <c r="F9" s="151">
        <f>IF(E9&lt;&gt;0,INT(20.5173*(15.5-E9)^1.92),0)</f>
        <v>0</v>
      </c>
      <c r="G9" s="152"/>
      <c r="H9" s="151">
        <f>IF(G9&lt;&gt;0,INT(5.33*(G9-10)^1.1),0)</f>
        <v>0</v>
      </c>
      <c r="I9" s="86">
        <v>9.7</v>
      </c>
      <c r="J9" s="85">
        <f>IF(I9&lt;&gt;0,INT(58.015*(11.5-I9)^1.81),0)</f>
        <v>168</v>
      </c>
      <c r="K9" s="86">
        <v>367</v>
      </c>
      <c r="L9" s="87">
        <f>IF(K9&lt;&gt;0,INT(0.14354*(K9-220)^1.4),0)</f>
        <v>155</v>
      </c>
      <c r="M9" s="153">
        <v>2</v>
      </c>
      <c r="N9" s="154">
        <v>59.5</v>
      </c>
      <c r="O9" s="89">
        <f>IF(M9+N9&lt;&gt;0,INT(0.13279*(235-((M9*60)+N9))^1.85),0)</f>
        <v>223</v>
      </c>
    </row>
  </sheetData>
  <sheetProtection/>
  <mergeCells count="2">
    <mergeCell ref="A2:O2"/>
    <mergeCell ref="M4:N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Domov</cp:lastModifiedBy>
  <cp:lastPrinted>2018-05-31T15:46:07Z</cp:lastPrinted>
  <dcterms:created xsi:type="dcterms:W3CDTF">2014-09-17T17:34:04Z</dcterms:created>
  <dcterms:modified xsi:type="dcterms:W3CDTF">2018-06-05T18:28:08Z</dcterms:modified>
  <cp:category/>
  <cp:version/>
  <cp:contentType/>
  <cp:contentStatus/>
</cp:coreProperties>
</file>